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xr:revisionPtr revIDLastSave="0" documentId="13_ncr:1_{2968BEAA-2895-4FCF-961B-BCB59CCD319E}" xr6:coauthVersionLast="47" xr6:coauthVersionMax="47" xr10:uidLastSave="{00000000-0000-0000-0000-000000000000}"/>
  <bookViews>
    <workbookView xWindow="57480" yWindow="-120" windowWidth="29040" windowHeight="15840" xr2:uid="{00000000-000D-0000-FFFF-FFFF00000000}"/>
  </bookViews>
  <sheets>
    <sheet name="TITLE" sheetId="1" r:id="rId1"/>
    <sheet name="INDEX" sheetId="2" r:id="rId2"/>
    <sheet name="CASINO 1" sheetId="3" r:id="rId3"/>
    <sheet name="CASINO 2" sheetId="4" r:id="rId4"/>
    <sheet name="CASINO 3" sheetId="5" r:id="rId5"/>
    <sheet name="CASINO 4" sheetId="6" r:id="rId6"/>
    <sheet name="CASINO 5" sheetId="7" r:id="rId7"/>
    <sheet name="CASINO 6" sheetId="8" r:id="rId8"/>
    <sheet name="CASINO 7" sheetId="9" r:id="rId9"/>
    <sheet name="CASINO 8" sheetId="10" r:id="rId10"/>
    <sheet name="CASINO 9" sheetId="11" r:id="rId11"/>
    <sheet name="CASINO 10" sheetId="12" r:id="rId12"/>
    <sheet name="CASINO 11" sheetId="13" r:id="rId13"/>
    <sheet name="CASINO 12" sheetId="14" r:id="rId14"/>
    <sheet name="CASINO 13" sheetId="15" r:id="rId15"/>
    <sheet name="CASINO 14" sheetId="16" r:id="rId16"/>
    <sheet name="CASINO 15" sheetId="17" r:id="rId17"/>
    <sheet name="GAMING_MACHINES 1" sheetId="18" r:id="rId18"/>
    <sheet name="GAMING_MACHINES 2" sheetId="19" r:id="rId19"/>
    <sheet name="GAMING_MACHINES 3" sheetId="20" r:id="rId20"/>
    <sheet name="GAMING_MACHINES 4" sheetId="21" r:id="rId21"/>
    <sheet name="GAMING_MACHINES 5" sheetId="22" r:id="rId22"/>
    <sheet name="GAMING_MACHINES 6" sheetId="23" r:id="rId23"/>
    <sheet name="GAMING_MACHINES 7" sheetId="24" r:id="rId24"/>
    <sheet name="GAMING_MACHINES 8" sheetId="25" r:id="rId25"/>
    <sheet name="GAMING_MACHINES 9" sheetId="26" r:id="rId26"/>
    <sheet name="GAMING_MACHINES 10" sheetId="27" r:id="rId27"/>
    <sheet name="GAMING_MACHINES 11" sheetId="28" r:id="rId28"/>
    <sheet name="GAMING_MACHINES 12" sheetId="29" r:id="rId29"/>
    <sheet name="GAMING_MACHINES 13" sheetId="30" r:id="rId30"/>
    <sheet name="GAMING_MACHINES 14" sheetId="31" r:id="rId31"/>
    <sheet name="GAMING_MACHINES 15" sheetId="32" r:id="rId32"/>
    <sheet name="INTERACTIVE_GAMING 1" sheetId="33" r:id="rId33"/>
    <sheet name="INTERACTIVE_GAMING 2" sheetId="34" r:id="rId34"/>
    <sheet name="INTERACTIVE_GAMING 3" sheetId="35" r:id="rId35"/>
    <sheet name="INTERACTIVE_GAMING 4" sheetId="36" r:id="rId36"/>
    <sheet name="INTERACTIVE_GAMING 5" sheetId="37" r:id="rId37"/>
    <sheet name="INTERACTIVE_GAMING 6" sheetId="38" r:id="rId38"/>
    <sheet name="INTERACTIVE_GAMING 7" sheetId="39" r:id="rId39"/>
    <sheet name="INTERACTIVE_GAMING 8" sheetId="40" r:id="rId40"/>
    <sheet name="INTERACTIVE_GAMING 9" sheetId="41" r:id="rId41"/>
    <sheet name="INTERACTIVE_GAMING 10" sheetId="42" r:id="rId42"/>
    <sheet name="INTERACTIVE_GAMING 11" sheetId="43" r:id="rId43"/>
    <sheet name="INTERACTIVE_GAMING 12" sheetId="44" r:id="rId44"/>
    <sheet name="INTERACTIVE_GAMING 13" sheetId="45" r:id="rId45"/>
    <sheet name="INTERACTIVE_GAMING 14" sheetId="46" r:id="rId46"/>
    <sheet name="INTERACTIVE_GAMING 15" sheetId="47" r:id="rId47"/>
    <sheet name="KENO 1" sheetId="48" r:id="rId48"/>
    <sheet name="KENO 2" sheetId="49" r:id="rId49"/>
    <sheet name="KENO 3" sheetId="50" r:id="rId50"/>
    <sheet name="KENO 4" sheetId="51" r:id="rId51"/>
    <sheet name="KENO 5" sheetId="52" r:id="rId52"/>
    <sheet name="KENO 6" sheetId="53" r:id="rId53"/>
    <sheet name="KENO 7" sheetId="54" r:id="rId54"/>
    <sheet name="KENO 8" sheetId="55" r:id="rId55"/>
    <sheet name="KENO 9" sheetId="56" r:id="rId56"/>
    <sheet name="KENO 10" sheetId="57" r:id="rId57"/>
    <sheet name="KENO 11" sheetId="58" r:id="rId58"/>
    <sheet name="KENO 12" sheetId="59" r:id="rId59"/>
    <sheet name="KENO 13" sheetId="60" r:id="rId60"/>
    <sheet name="KENO 14" sheetId="61" r:id="rId61"/>
    <sheet name="KENO 15" sheetId="62" r:id="rId62"/>
    <sheet name="LOTTERIES 1" sheetId="63" r:id="rId63"/>
    <sheet name="LOTTERIES 2" sheetId="64" r:id="rId64"/>
    <sheet name="LOTTERIES 3" sheetId="65" r:id="rId65"/>
    <sheet name="LOTTERIES 4" sheetId="66" r:id="rId66"/>
    <sheet name="LOTTERIES 5" sheetId="67" r:id="rId67"/>
    <sheet name="LOTTERIES 6" sheetId="68" r:id="rId68"/>
    <sheet name="LOTTERIES 7" sheetId="69" r:id="rId69"/>
    <sheet name="LOTTERIES 8" sheetId="70" r:id="rId70"/>
    <sheet name="LOTTERIES 9" sheetId="71" r:id="rId71"/>
    <sheet name="LOTTERIES 10" sheetId="72" r:id="rId72"/>
    <sheet name="LOTTERIES 11" sheetId="73" r:id="rId73"/>
    <sheet name="LOTTERIES 12" sheetId="74" r:id="rId74"/>
    <sheet name="LOTTERIES 13" sheetId="75" r:id="rId75"/>
    <sheet name="LOTTERIES 14" sheetId="76" r:id="rId76"/>
    <sheet name="LOTTERIES 15" sheetId="77" r:id="rId77"/>
    <sheet name="MINOR_GAMING 1" sheetId="78" r:id="rId78"/>
    <sheet name="MINOR_GAMING 2" sheetId="79" r:id="rId79"/>
    <sheet name="MINOR_GAMING 3" sheetId="80" r:id="rId80"/>
    <sheet name="MINOR_GAMING 4" sheetId="81" r:id="rId81"/>
    <sheet name="MINOR_GAMING 5" sheetId="82" r:id="rId82"/>
    <sheet name="MINOR_GAMING 6" sheetId="83" r:id="rId83"/>
    <sheet name="MINOR_GAMING 7" sheetId="84" r:id="rId84"/>
    <sheet name="MINOR_GAMING 8" sheetId="85" r:id="rId85"/>
    <sheet name="MINOR_GAMING 9" sheetId="86" r:id="rId86"/>
    <sheet name="MINOR_GAMING 10" sheetId="87" r:id="rId87"/>
    <sheet name="MINOR_GAMING 11" sheetId="88" r:id="rId88"/>
    <sheet name="MINOR_GAMING 12" sheetId="89" r:id="rId89"/>
    <sheet name="MINOR_GAMING 13" sheetId="90" r:id="rId90"/>
    <sheet name="MINOR_GAMING 14" sheetId="91" r:id="rId91"/>
    <sheet name="MINOR_GAMING 15" sheetId="92" r:id="rId92"/>
    <sheet name="GAMING 1" sheetId="93" r:id="rId93"/>
    <sheet name="GAMING 2" sheetId="94" r:id="rId94"/>
    <sheet name="GAMING 3" sheetId="95" r:id="rId95"/>
    <sheet name="GAMING 4" sheetId="96" r:id="rId96"/>
    <sheet name="GAMING 5" sheetId="97" r:id="rId97"/>
    <sheet name="GAMING 6" sheetId="98" r:id="rId98"/>
    <sheet name="GAMING 7" sheetId="99" r:id="rId99"/>
    <sheet name="GAMING 8" sheetId="100" r:id="rId100"/>
    <sheet name="GAMING 9" sheetId="101" r:id="rId101"/>
    <sheet name="GAMING 10" sheetId="102" r:id="rId102"/>
    <sheet name="GAMING 11" sheetId="103" r:id="rId103"/>
    <sheet name="GAMING 12" sheetId="104" r:id="rId104"/>
    <sheet name="GAMING 13" sheetId="105" r:id="rId105"/>
    <sheet name="GAMING 14" sheetId="106" r:id="rId106"/>
    <sheet name="GAMING 15" sheetId="107" r:id="rId107"/>
    <sheet name="WAGERING 1" sheetId="108" r:id="rId108"/>
    <sheet name="WAGERING 2" sheetId="109" r:id="rId109"/>
    <sheet name="WAGERING 3" sheetId="110" r:id="rId110"/>
    <sheet name="WAGERING 4" sheetId="111" r:id="rId111"/>
    <sheet name="WAGERING 5" sheetId="112" r:id="rId112"/>
    <sheet name="WAGERING 6" sheetId="113" r:id="rId113"/>
    <sheet name="WAGERING 7" sheetId="114" r:id="rId114"/>
    <sheet name="WAGERING 8" sheetId="115" r:id="rId115"/>
    <sheet name="WAGERING 9" sheetId="116" r:id="rId116"/>
    <sheet name="WAGERING 10" sheetId="117" r:id="rId117"/>
    <sheet name="WAGERING 11" sheetId="118" r:id="rId118"/>
    <sheet name="WAGERING 12" sheetId="119" r:id="rId119"/>
    <sheet name="WAGERING 13" sheetId="120" r:id="rId120"/>
    <sheet name="WAGERING 14" sheetId="121" r:id="rId121"/>
    <sheet name="WAGERING 15" sheetId="122" r:id="rId122"/>
    <sheet name="TOTAL 1" sheetId="123" r:id="rId123"/>
    <sheet name="TOTAL 2" sheetId="124" r:id="rId124"/>
    <sheet name="TOTAL 3" sheetId="125" r:id="rId125"/>
    <sheet name="TOTAL 4" sheetId="126" r:id="rId126"/>
    <sheet name="TOTAL 5" sheetId="127" r:id="rId127"/>
    <sheet name="TOTAL 6" sheetId="128" r:id="rId128"/>
    <sheet name="TOTAL 7" sheetId="129" r:id="rId129"/>
    <sheet name="TOTAL 8" sheetId="130" r:id="rId130"/>
    <sheet name="TOTAL 9" sheetId="131" r:id="rId131"/>
    <sheet name="TOTAL 11" sheetId="132" r:id="rId132"/>
    <sheet name="TOTAL 12" sheetId="133" r:id="rId133"/>
    <sheet name="TOTAL 13" sheetId="134" r:id="rId134"/>
    <sheet name="TOTAL 14" sheetId="135" r:id="rId135"/>
    <sheet name="TOTAL 16" sheetId="136" r:id="rId13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4" i="136" l="1"/>
  <c r="A1" i="136"/>
  <c r="A43" i="135"/>
  <c r="A42" i="135"/>
  <c r="A1" i="135"/>
  <c r="A43" i="134"/>
  <c r="A42" i="134"/>
  <c r="A1" i="134"/>
  <c r="A43" i="133"/>
  <c r="A42" i="133"/>
  <c r="A1" i="133"/>
  <c r="A43" i="132"/>
  <c r="A42" i="132"/>
  <c r="A1" i="132"/>
  <c r="A43" i="131"/>
  <c r="A42" i="131"/>
  <c r="A1" i="131"/>
  <c r="A43" i="130"/>
  <c r="A42" i="130"/>
  <c r="A1" i="130"/>
  <c r="A43" i="129"/>
  <c r="A42" i="129"/>
  <c r="A1" i="129"/>
  <c r="A43" i="128"/>
  <c r="A42" i="128"/>
  <c r="A1" i="128"/>
  <c r="A43" i="127"/>
  <c r="A42" i="127"/>
  <c r="A1" i="127"/>
  <c r="A42" i="126"/>
  <c r="A41" i="126"/>
  <c r="A1" i="126"/>
  <c r="A42" i="125"/>
  <c r="A41" i="125"/>
  <c r="A1" i="125"/>
  <c r="A42" i="124"/>
  <c r="A41" i="124"/>
  <c r="A1" i="124"/>
  <c r="A42" i="123"/>
  <c r="A41" i="123"/>
  <c r="A1" i="123"/>
  <c r="A53" i="122"/>
  <c r="A52" i="122"/>
  <c r="A1" i="122"/>
  <c r="A53" i="121"/>
  <c r="A52" i="121"/>
  <c r="A1" i="121"/>
  <c r="A53" i="120"/>
  <c r="A52" i="120"/>
  <c r="A1" i="120"/>
  <c r="A53" i="119"/>
  <c r="A52" i="119"/>
  <c r="A1" i="119"/>
  <c r="A53" i="118"/>
  <c r="A52" i="118"/>
  <c r="A1" i="118"/>
  <c r="A49" i="117"/>
  <c r="A48" i="117"/>
  <c r="A1" i="117"/>
  <c r="A49" i="116"/>
  <c r="A48" i="116"/>
  <c r="A1" i="116"/>
  <c r="A49" i="115"/>
  <c r="A48" i="115"/>
  <c r="A1" i="115"/>
  <c r="A49" i="114"/>
  <c r="A48" i="114"/>
  <c r="A1" i="114"/>
  <c r="A49" i="113"/>
  <c r="A48" i="113"/>
  <c r="A1" i="113"/>
  <c r="A49" i="112"/>
  <c r="A48" i="112"/>
  <c r="A1" i="112"/>
  <c r="A49" i="111"/>
  <c r="A48" i="111"/>
  <c r="A1" i="111"/>
  <c r="A49" i="110"/>
  <c r="A48" i="110"/>
  <c r="A1" i="110"/>
  <c r="A49" i="109"/>
  <c r="A48" i="109"/>
  <c r="A1" i="109"/>
  <c r="A49" i="108"/>
  <c r="A48" i="108"/>
  <c r="A1" i="108"/>
  <c r="A42" i="107"/>
  <c r="A41" i="107"/>
  <c r="A1" i="107"/>
  <c r="A42" i="106"/>
  <c r="A41" i="106"/>
  <c r="A1" i="106"/>
  <c r="A42" i="105"/>
  <c r="A41" i="105"/>
  <c r="A1" i="105"/>
  <c r="A42" i="104"/>
  <c r="A41" i="104"/>
  <c r="A1" i="104"/>
  <c r="A42" i="103"/>
  <c r="A41" i="103"/>
  <c r="A1" i="103"/>
  <c r="A43" i="102"/>
  <c r="A42" i="102"/>
  <c r="A1" i="102"/>
  <c r="A43" i="101"/>
  <c r="A42" i="101"/>
  <c r="A1" i="101"/>
  <c r="A43" i="100"/>
  <c r="A42" i="100"/>
  <c r="A1" i="100"/>
  <c r="A43" i="99"/>
  <c r="A42" i="99"/>
  <c r="A1" i="99"/>
  <c r="A43" i="98"/>
  <c r="A42" i="98"/>
  <c r="A1" i="98"/>
  <c r="A43" i="97"/>
  <c r="A42" i="97"/>
  <c r="A1" i="97"/>
  <c r="A42" i="96"/>
  <c r="A41" i="96"/>
  <c r="A1" i="96"/>
  <c r="A42" i="95"/>
  <c r="A41" i="95"/>
  <c r="A1" i="95"/>
  <c r="A42" i="94"/>
  <c r="A41" i="94"/>
  <c r="A1" i="94"/>
  <c r="A42" i="93"/>
  <c r="A41" i="93"/>
  <c r="A1" i="93"/>
  <c r="A45" i="92"/>
  <c r="A44" i="92"/>
  <c r="A1" i="92"/>
  <c r="A45" i="91"/>
  <c r="A44" i="91"/>
  <c r="A1" i="91"/>
  <c r="A45" i="90"/>
  <c r="A44" i="90"/>
  <c r="A1" i="90"/>
  <c r="A45" i="89"/>
  <c r="A44" i="89"/>
  <c r="A1" i="89"/>
  <c r="A45" i="88"/>
  <c r="A44" i="88"/>
  <c r="A1" i="88"/>
  <c r="A45" i="87"/>
  <c r="A44" i="87"/>
  <c r="A1" i="87"/>
  <c r="A45" i="86"/>
  <c r="A44" i="86"/>
  <c r="A1" i="86"/>
  <c r="A45" i="85"/>
  <c r="A44" i="85"/>
  <c r="A1" i="85"/>
  <c r="A45" i="84"/>
  <c r="A44" i="84"/>
  <c r="A1" i="84"/>
  <c r="A45" i="83"/>
  <c r="A44" i="83"/>
  <c r="A1" i="83"/>
  <c r="A45" i="82"/>
  <c r="A44" i="82"/>
  <c r="A1" i="82"/>
  <c r="A47" i="81"/>
  <c r="A46" i="81"/>
  <c r="A1" i="81"/>
  <c r="A47" i="80"/>
  <c r="A46" i="80"/>
  <c r="A1" i="80"/>
  <c r="A47" i="79"/>
  <c r="A46" i="79"/>
  <c r="A1" i="79"/>
  <c r="A47" i="78"/>
  <c r="A46" i="78"/>
  <c r="A1" i="78"/>
  <c r="A48" i="77"/>
  <c r="A47" i="77"/>
  <c r="A1" i="77"/>
  <c r="A48" i="76"/>
  <c r="A47" i="76"/>
  <c r="A1" i="76"/>
  <c r="A48" i="75"/>
  <c r="A47" i="75"/>
  <c r="A1" i="75"/>
  <c r="A48" i="74"/>
  <c r="A47" i="74"/>
  <c r="A1" i="74"/>
  <c r="A48" i="73"/>
  <c r="A47" i="73"/>
  <c r="A1" i="73"/>
  <c r="A54" i="72"/>
  <c r="A53" i="72"/>
  <c r="A1" i="72"/>
  <c r="A54" i="71"/>
  <c r="A53" i="71"/>
  <c r="A1" i="71"/>
  <c r="A54" i="70"/>
  <c r="A53" i="70"/>
  <c r="A1" i="70"/>
  <c r="A54" i="69"/>
  <c r="A53" i="69"/>
  <c r="A1" i="69"/>
  <c r="A54" i="68"/>
  <c r="A53" i="68"/>
  <c r="A1" i="68"/>
  <c r="A54" i="67"/>
  <c r="A53" i="67"/>
  <c r="A1" i="67"/>
  <c r="A54" i="66"/>
  <c r="A53" i="66"/>
  <c r="A1" i="66"/>
  <c r="A54" i="65"/>
  <c r="A53" i="65"/>
  <c r="A1" i="65"/>
  <c r="A54" i="64"/>
  <c r="A53" i="64"/>
  <c r="A1" i="64"/>
  <c r="A54" i="63"/>
  <c r="A53" i="63"/>
  <c r="A1" i="63"/>
  <c r="A44" i="62"/>
  <c r="A43" i="62"/>
  <c r="A1" i="62"/>
  <c r="A44" i="61"/>
  <c r="A43" i="61"/>
  <c r="A1" i="61"/>
  <c r="A44" i="60"/>
  <c r="A43" i="60"/>
  <c r="A1" i="60"/>
  <c r="A44" i="59"/>
  <c r="A43" i="59"/>
  <c r="A1" i="59"/>
  <c r="A44" i="58"/>
  <c r="A43" i="58"/>
  <c r="A1" i="58"/>
  <c r="A48" i="57"/>
  <c r="A47" i="57"/>
  <c r="A1" i="57"/>
  <c r="A48" i="56"/>
  <c r="A47" i="56"/>
  <c r="A1" i="56"/>
  <c r="A48" i="55"/>
  <c r="A47" i="55"/>
  <c r="A1" i="55"/>
  <c r="A48" i="54"/>
  <c r="A47" i="54"/>
  <c r="A1" i="54"/>
  <c r="A48" i="53"/>
  <c r="A47" i="53"/>
  <c r="A1" i="53"/>
  <c r="A48" i="52"/>
  <c r="A47" i="52"/>
  <c r="A1" i="52"/>
  <c r="A45" i="51"/>
  <c r="A44" i="51"/>
  <c r="A1" i="51"/>
  <c r="A45" i="50"/>
  <c r="A44" i="50"/>
  <c r="A1" i="50"/>
  <c r="A45" i="49"/>
  <c r="A44" i="49"/>
  <c r="A1" i="49"/>
  <c r="A45" i="48"/>
  <c r="A44" i="48"/>
  <c r="A1" i="48"/>
  <c r="A46" i="47"/>
  <c r="A45" i="47"/>
  <c r="A1" i="47"/>
  <c r="A46" i="46"/>
  <c r="A45" i="46"/>
  <c r="A1" i="46"/>
  <c r="A46" i="45"/>
  <c r="A45" i="45"/>
  <c r="A1" i="45"/>
  <c r="A46" i="44"/>
  <c r="A45" i="44"/>
  <c r="A1" i="44"/>
  <c r="A46" i="43"/>
  <c r="A45" i="43"/>
  <c r="A1" i="43"/>
  <c r="A44" i="42"/>
  <c r="A43" i="42"/>
  <c r="A1" i="42"/>
  <c r="A44" i="41"/>
  <c r="A43" i="41"/>
  <c r="A1" i="41"/>
  <c r="A44" i="40"/>
  <c r="A43" i="40"/>
  <c r="A1" i="40"/>
  <c r="A44" i="39"/>
  <c r="A43" i="39"/>
  <c r="A1" i="39"/>
  <c r="A44" i="38"/>
  <c r="A43" i="38"/>
  <c r="A1" i="38"/>
  <c r="A44" i="37"/>
  <c r="A43" i="37"/>
  <c r="A1" i="37"/>
  <c r="A44" i="36"/>
  <c r="A43" i="36"/>
  <c r="A1" i="36"/>
  <c r="A44" i="35"/>
  <c r="A43" i="35"/>
  <c r="A1" i="35"/>
  <c r="A44" i="34"/>
  <c r="A43" i="34"/>
  <c r="A1" i="34"/>
  <c r="A44" i="33"/>
  <c r="A43" i="33"/>
  <c r="A1" i="33"/>
  <c r="A57" i="32"/>
  <c r="A56" i="32"/>
  <c r="A1" i="32"/>
  <c r="A57" i="31"/>
  <c r="A56" i="31"/>
  <c r="A1" i="31"/>
  <c r="A57" i="30"/>
  <c r="A56" i="30"/>
  <c r="A1" i="30"/>
  <c r="A57" i="29"/>
  <c r="A56" i="29"/>
  <c r="A1" i="29"/>
  <c r="A57" i="28"/>
  <c r="A56" i="28"/>
  <c r="A1" i="28"/>
  <c r="A43" i="27"/>
  <c r="A42" i="27"/>
  <c r="A1" i="27"/>
  <c r="A43" i="26"/>
  <c r="A42" i="26"/>
  <c r="A1" i="26"/>
  <c r="A43" i="25"/>
  <c r="A42" i="25"/>
  <c r="A1" i="25"/>
  <c r="A43" i="24"/>
  <c r="A42" i="24"/>
  <c r="A1" i="24"/>
  <c r="A43" i="23"/>
  <c r="A42" i="23"/>
  <c r="A1" i="23"/>
  <c r="A43" i="22"/>
  <c r="A42" i="22"/>
  <c r="A1" i="22"/>
  <c r="A45" i="21"/>
  <c r="A44" i="21"/>
  <c r="A1" i="21"/>
  <c r="A45" i="20"/>
  <c r="A44" i="20"/>
  <c r="A1" i="20"/>
  <c r="A45" i="19"/>
  <c r="A44" i="19"/>
  <c r="A1" i="19"/>
  <c r="A45" i="18"/>
  <c r="A44" i="18"/>
  <c r="A1" i="18"/>
  <c r="A46" i="17"/>
  <c r="A45" i="17"/>
  <c r="A1" i="17"/>
  <c r="A46" i="16"/>
  <c r="A45" i="16"/>
  <c r="A1" i="16"/>
  <c r="A46" i="15"/>
  <c r="A45" i="15"/>
  <c r="A1" i="15"/>
  <c r="A46" i="14"/>
  <c r="A45" i="14"/>
  <c r="A1" i="14"/>
  <c r="A46" i="13"/>
  <c r="A45" i="13"/>
  <c r="A1" i="13"/>
  <c r="A43" i="12"/>
  <c r="A42" i="12"/>
  <c r="A1" i="12"/>
  <c r="A43" i="11"/>
  <c r="A42" i="11"/>
  <c r="A1" i="11"/>
  <c r="A43" i="10"/>
  <c r="A42" i="10"/>
  <c r="A1" i="10"/>
  <c r="A43" i="9"/>
  <c r="A42" i="9"/>
  <c r="A1" i="9"/>
  <c r="A43" i="8"/>
  <c r="A42" i="8"/>
  <c r="A1" i="8"/>
  <c r="A43" i="7"/>
  <c r="A42" i="7"/>
  <c r="A1" i="7"/>
  <c r="A47" i="6"/>
  <c r="A46" i="6"/>
  <c r="A1" i="6"/>
  <c r="A47" i="5"/>
  <c r="A46" i="5"/>
  <c r="A1" i="5"/>
  <c r="A47" i="4"/>
  <c r="A46" i="4"/>
  <c r="A1" i="4"/>
  <c r="A47" i="3"/>
  <c r="A1" i="3"/>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alcChain>
</file>

<file path=xl/sharedStrings.xml><?xml version="1.0" encoding="utf-8"?>
<sst xmlns="http://schemas.openxmlformats.org/spreadsheetml/2006/main" count="38768" uniqueCount="478">
  <si>
    <t>Australian Gambling Statistics</t>
  </si>
  <si>
    <t>37th edition</t>
  </si>
  <si>
    <t>Product tables 2019–20</t>
  </si>
  <si>
    <t>Released December 2022</t>
  </si>
  <si>
    <t>Prepared by Queensland Government Statistician's Office, Queensland Treasury.</t>
  </si>
  <si>
    <t>ISSN: 1833-6337</t>
  </si>
  <si>
    <t>The cooperation of all Australian state and territory governments is gratefully acknowledged.</t>
  </si>
  <si>
    <t>Queensland Government Statistician's Office</t>
  </si>
  <si>
    <t>Data should be read in conjunction with the Explanatory notes. Refer to the Glossary section for a full description of terms.</t>
  </si>
  <si>
    <t>Disclaimer</t>
  </si>
  <si>
    <t>While great care has been taken in the preparation of this publication and each Australian state and territory has been asked to verify its own data in detail, it is nevertheless necessary to caution users concerning the complete accuracy of all data.</t>
  </si>
  <si>
    <t>No warranty is given as to the correctness or completeness of the information in this publication.</t>
  </si>
  <si>
    <t>The State of Queensland and each Australian state and territory expressly disclaim all and any liability (including all liability from or attributable to any negligent or wrongful act or omission) to any persons whatsoever in respect of anything done or omitted to be done by any such person in reliance, whether in whole or in part, upon any of the material in this publication.</t>
  </si>
  <si>
    <t>Licence</t>
  </si>
  <si>
    <t>This document is licensed under a Creative Commons Attribution 4.0 International licence. You are free to copy, communicate and adapt the work, as long as you attribute the authors.</t>
  </si>
  <si>
    <t>© The State of Queensland (Queensland Treasury) 2022</t>
  </si>
  <si>
    <t>To view a copy of this licence, visit</t>
  </si>
  <si>
    <t>https://creativecommons.org/licenses/by/4.0/</t>
  </si>
  <si>
    <r>
      <rPr>
        <sz val="9"/>
        <rFont val="Arial"/>
        <family val="2"/>
      </rPr>
      <t xml:space="preserve">To attribute this work, cite Queensland Government Statistician's Office, Queensland Treasury, </t>
    </r>
    <r>
      <rPr>
        <i/>
        <sz val="9"/>
        <rFont val="Arial"/>
        <family val="2"/>
      </rPr>
      <t>Australian Gambling Statistics,</t>
    </r>
  </si>
  <si>
    <r>
      <rPr>
        <i/>
        <sz val="9"/>
        <rFont val="Arial"/>
        <family val="2"/>
      </rPr>
      <t>Product tables</t>
    </r>
    <r>
      <rPr>
        <sz val="9"/>
        <rFont val="Arial"/>
        <family val="2"/>
      </rPr>
      <t>, 37th edition, 2022.</t>
    </r>
  </si>
  <si>
    <t>https://www.qgso.qld.gov.au</t>
  </si>
  <si>
    <t>List of Tables</t>
  </si>
  <si>
    <t>Sheet</t>
  </si>
  <si>
    <t>Description</t>
  </si>
  <si>
    <t>CASINO TURNOVER</t>
  </si>
  <si>
    <t>REAL CASINO TURNOVER</t>
  </si>
  <si>
    <t>PER CAPITA CASINO TURNOVER</t>
  </si>
  <si>
    <t>REAL PER CAPITA CASINO TURNOVER</t>
  </si>
  <si>
    <t>CASINO EXPENDITURE</t>
  </si>
  <si>
    <t>REAL CASINO EXPENDITURE</t>
  </si>
  <si>
    <t>PER CAPITA CASINO EXPENDITURE</t>
  </si>
  <si>
    <t>REAL PER CAPITA CASINO EXPENDITURE</t>
  </si>
  <si>
    <t>CASINO EXPENDITURE AS A PERCENTAGE OF HOUSEHOLD DISPOSABLE INCOME</t>
  </si>
  <si>
    <t>CASINO EXPENDITURE AS A PERCENTAGE OF TOTAL GAMBLING EXPENDITURE</t>
  </si>
  <si>
    <t>GOVERNMENT REVENUE FROM CASINO GAMING</t>
  </si>
  <si>
    <t>REAL GOVERNMENT REVENUE FROM CASINO GAMING</t>
  </si>
  <si>
    <t>PER CAPITA GOVERNMENT REVENUE FROM CASINO GAMING</t>
  </si>
  <si>
    <t>REAL PER CAPITA GOVERNMENT REVENUE FROM CASINO GAMING</t>
  </si>
  <si>
    <t>CASINO REVENUE AS A PERCENTAGE OF TOTAL STATE GAMBLING REVENUE</t>
  </si>
  <si>
    <t>GAMING MACHINES TURNOVER</t>
  </si>
  <si>
    <t>REAL GAMING MACHINES TURNOVER</t>
  </si>
  <si>
    <t>PER CAPITA GAMING MACHINES TURNOVER</t>
  </si>
  <si>
    <t>REAL PER CAPITA GAMING MACHINES TURNOVER</t>
  </si>
  <si>
    <t>GAMING MACHINES EXPENDITURE</t>
  </si>
  <si>
    <t>REAL GAMING MACHINES EXPENDITURE</t>
  </si>
  <si>
    <t>PER CAPITA GAMING MACHINES EXPENDITURE</t>
  </si>
  <si>
    <t>REAL PER CAPITA GAMING MACHINES EXPENDITURE</t>
  </si>
  <si>
    <t>GAMING MACHINES EXPENDITURE AS A PERCENTAGE OF HOUSEHOLD DISPOSABLE INCOME</t>
  </si>
  <si>
    <t>GAMING MACHINES EXPENDITURE AS A PERCENTAGE OF TOTAL GAMBLING EXPENDITURE</t>
  </si>
  <si>
    <t>GOVERNMENT REVENUE FROM GAMING MACHINES</t>
  </si>
  <si>
    <t>REAL GOVERNMENT REVENUE FROM GAMING MACHINES</t>
  </si>
  <si>
    <t>PER CAPITA GOVERNMENT REVENUE FROM GAMING MACHINES</t>
  </si>
  <si>
    <t>REAL PER CAPITA GOVERNMENT REVENUE FROM GAMING MACHINES</t>
  </si>
  <si>
    <t>GAMING MACHINES REVENUE AS A PERCENTAGE OF TOTAL STATE GAMBLING REVENUE</t>
  </si>
  <si>
    <t>INTERACTIVE GAMING TURNOVER</t>
  </si>
  <si>
    <t>REAL INTERACTIVE GAMING TURNOVER</t>
  </si>
  <si>
    <t>PER CAPITA INTERACTIVE GAMING TURNOVER</t>
  </si>
  <si>
    <t>REAL PER CAPITA INTERACTIVE GAMING TURNOVER</t>
  </si>
  <si>
    <t>INTERACTIVE GAMING EXPENDITURE</t>
  </si>
  <si>
    <t>REAL INTERACTIVE GAMING EXPENDITURE</t>
  </si>
  <si>
    <t>PER CAPITA INTERACTIVE GAMING EXPENDITURE</t>
  </si>
  <si>
    <t>REAL PER CAPITA INTERACTIVE GAMING EXPENDITURE</t>
  </si>
  <si>
    <t>INTERACTIVE GAMING EXPENDITURE AS A PERCENTAGE OF HOUSEHOLD DISPOSABLE INCOME</t>
  </si>
  <si>
    <t>INTERACTIVE GAMING EXPENDITURE AS A PERCENTAGE OF TOTAL GAMBLING EXPENDITURE</t>
  </si>
  <si>
    <t>GOVERNMENT REVENUE FROM INTERACTIVE GAMING</t>
  </si>
  <si>
    <t>REAL GOVERNMENT REVENUE FROM INTERACTIVE GAMING</t>
  </si>
  <si>
    <t>PER CAPITA GOVERNMENT REVENUE FROM INTERACTIVE GAMING</t>
  </si>
  <si>
    <t>REAL PER CAPITA GOVERNMENT REVENUE FROM INTERACTIVE GAMING</t>
  </si>
  <si>
    <t>INTERACTIVE GAMING REVENUE AS A PERCENTAGE OF TOTAL STATE GAMBLING REVENUE</t>
  </si>
  <si>
    <t>KENO TURNOVER</t>
  </si>
  <si>
    <t>REAL KENO TURNOVER</t>
  </si>
  <si>
    <t>PER CAPITA KENO TURNOVER</t>
  </si>
  <si>
    <t>REAL PER CAPITA KENO TURNOVER</t>
  </si>
  <si>
    <t>KENO EXPENDITURE</t>
  </si>
  <si>
    <t>REAL KENO EXPENDITURE</t>
  </si>
  <si>
    <t>PER CAPITA KENO EXPENDITURE</t>
  </si>
  <si>
    <t>REAL PER CAPITA KENO EXPENDITURE</t>
  </si>
  <si>
    <t>KENO EXPENDITURE AS A PERCENTAGE OF HOUSEHOLD DISPOSABLE INCOME</t>
  </si>
  <si>
    <t>KENO EXPENDITURE AS A PERCENTAGE OF TOTAL GAMBLING EXPENDITURE</t>
  </si>
  <si>
    <t>GOVERNMENT REVENUE FROM KENO</t>
  </si>
  <si>
    <t>REAL GOVERNMENT REVENUE FROM KENO</t>
  </si>
  <si>
    <t>PER CAPITA GOVERNMENT REVENUE FROM KENO</t>
  </si>
  <si>
    <t>REAL PER CAPITA GOVERNMENT REVENUE FROM KENO</t>
  </si>
  <si>
    <t>KENO REVENUE AS A PERCENTAGE OF TOTAL STATE GAMBLING REVENUE</t>
  </si>
  <si>
    <t>LOTTERIES TURNOVER</t>
  </si>
  <si>
    <t>REAL LOTTERIES TURNOVER</t>
  </si>
  <si>
    <t>PER CAPITA LOTTERIES TURNOVER</t>
  </si>
  <si>
    <t>REAL PER CAPITA LOTTERIES TURNOVER</t>
  </si>
  <si>
    <t>LOTTERIES EXPENDITURE</t>
  </si>
  <si>
    <t>REAL LOTTERIES EXPENDITURE</t>
  </si>
  <si>
    <t>PER CAPITA LOTTERIES EXPENDITURE</t>
  </si>
  <si>
    <t>REAL PER CAPITA LOTTERIES EXPENDITURE</t>
  </si>
  <si>
    <t>LOTTERIES EXPENDITURE AS A PERCENTAGE OF HOUSEHOLD DISPOSABLE INCOME</t>
  </si>
  <si>
    <t>LOTTERIES EXPENDITURE AS A PERCENTAGE OF TOTAL GAMBLING EXPENDITURE</t>
  </si>
  <si>
    <t>GOVERNMENT REVENUE FROM LOTTERIES</t>
  </si>
  <si>
    <t>REAL GOVERNMENT REVENUE FROM LOTTERIES</t>
  </si>
  <si>
    <t>PER CAPITA GOVERNMENT REVENUE FROM LOTTERIES</t>
  </si>
  <si>
    <t>REAL PER CAPITA GOVERNMENT REVENUE FROM LOTTERIES</t>
  </si>
  <si>
    <t>LOTTERIES REVENUE AS A PERCENTAGE OF TOTAL STATE GAMBLING REVENUE</t>
  </si>
  <si>
    <t>MINOR GAMING TURNOVER</t>
  </si>
  <si>
    <t>REAL MINOR GAMING TURNOVER</t>
  </si>
  <si>
    <t>PER CAPITA MINOR GAMING TURNOVER</t>
  </si>
  <si>
    <t>REAL PER CAPITA MINOR GAMING TURNOVER</t>
  </si>
  <si>
    <t>MINOR GAMING EXPENDITURE</t>
  </si>
  <si>
    <t>REAL MINOR GAMING EXPENDITURE</t>
  </si>
  <si>
    <t>PER CAPITA MINOR GAMING EXPENDITURE</t>
  </si>
  <si>
    <t>REAL PER CAPITA MINOR GAMING EXPENDITURE</t>
  </si>
  <si>
    <t>MINOR GAMING EXPENDITURE AS A PERCENTAGE OF HOUSEHOLD DISPOSABLE INCOME</t>
  </si>
  <si>
    <t>MINOR GAMING EXPENDITURE AS A PERCENTAGE OF TOTAL GAMBLING EXPENDITURE</t>
  </si>
  <si>
    <t>GOVERNMENT REVENUE FROM MINOR GAMING</t>
  </si>
  <si>
    <t>REAL GOVERNMENT REVENUE FROM MINOR GAMING</t>
  </si>
  <si>
    <t>PER CAPITA GOVERNMENT REVENUE FROM MINOR GAMING</t>
  </si>
  <si>
    <t>REAL PER CAPITA GOVERNMENT REVENUE FROM MINOR GAMING</t>
  </si>
  <si>
    <t>MINOR GAMING REVENUE AS A PERCENTAGE OF TOTAL STATE GAMBLING REVENUE</t>
  </si>
  <si>
    <t>GAMING TURNOVER</t>
  </si>
  <si>
    <t>REAL GAMING TURNOVER</t>
  </si>
  <si>
    <t>PER CAPITA GAMING TURNOVER</t>
  </si>
  <si>
    <t>REAL PER CAPITA GAMING TURNOVER</t>
  </si>
  <si>
    <t>GAMING EXPENDITURE</t>
  </si>
  <si>
    <t>REAL GAMING EXPENDITURE</t>
  </si>
  <si>
    <t>PER CAPITA GAMING EXPENDITURE</t>
  </si>
  <si>
    <t>REAL PER CAPITA GAMING EXPENDITURE</t>
  </si>
  <si>
    <t>GAMING EXPENDITURE AS A PERCENTAGE OF HOUSEHOLD DISPOSABLE INCOME</t>
  </si>
  <si>
    <t>GAMING EXPENDITURE AS A PERCENTAGE OF TOTAL GAMBLING EXPENDITURE</t>
  </si>
  <si>
    <t>GOVERNMENT REVENUE FROM GAMING</t>
  </si>
  <si>
    <t>REAL GOVERNMENT REVENUE FROM GAMING</t>
  </si>
  <si>
    <t>PER CAPITA GOVERNMENT REVENUE FROM GAMING</t>
  </si>
  <si>
    <t>REAL PER CAPITA GOVERNMENT REVENUE FROM GAMING</t>
  </si>
  <si>
    <t>GAMING REVENUE AS A PERCENTAGE OF TOTAL STATE GAMBLING REVENUE</t>
  </si>
  <si>
    <t>WAGERING TURNOVER</t>
  </si>
  <si>
    <t>REAL WAGERING TURNOVER</t>
  </si>
  <si>
    <t>PER CAPITA WAGERING TURNOVER</t>
  </si>
  <si>
    <t>REAL PER CAPITA WAGERING TURNOVER</t>
  </si>
  <si>
    <t>WAGERING EXPENDITURE</t>
  </si>
  <si>
    <t>REAL WAGERING EXPENDITURE</t>
  </si>
  <si>
    <t>PER CAPITA WAGERING EXPENDITURE</t>
  </si>
  <si>
    <t>REAL PER CAPITA WAGERING EXPENDITURE</t>
  </si>
  <si>
    <t>WAGERING EXPENDITURE AS A PERCENTAGE OF HOUSEHOLD DISPOSABLE INCOME</t>
  </si>
  <si>
    <t>WAGERING EXPENDITURE AS A PERCENTAGE OF TOTAL GAMBLING EXPENDITURE</t>
  </si>
  <si>
    <t>GOVERNMENT REVENUE FROM WAGERING</t>
  </si>
  <si>
    <t>REAL GOVERNMENT REVENUE FROM WAGERING</t>
  </si>
  <si>
    <t>PER CAPITA GOVERNMENT REVENUE FROM WAGERING</t>
  </si>
  <si>
    <t>REAL PER CAPITA GOVERNMENT REVENUE FROM WAGERING</t>
  </si>
  <si>
    <t>WAGERING REVENUE AS A PERCENTAGE OF TOTAL STATE GAMBLING REVENUE</t>
  </si>
  <si>
    <t>TOTAL TURNOVER</t>
  </si>
  <si>
    <t>REAL TOTAL TURNOVER</t>
  </si>
  <si>
    <t>PER CAPITA TOTAL TURNOVER</t>
  </si>
  <si>
    <t>REAL PER CAPITA TOTAL TURNOVER</t>
  </si>
  <si>
    <t>TOTAL EXPENDITURE</t>
  </si>
  <si>
    <t>REAL TOTAL EXPENDITURE</t>
  </si>
  <si>
    <t>PER CAPITA TOTAL EXPENDITURE</t>
  </si>
  <si>
    <t>REAL PER CAPITA TOTAL EXPENDITURE</t>
  </si>
  <si>
    <t>TOTAL EXPENDITURE AS A PERCENTAGE OF HOUSEHOLD DISPOSABLE INCOME</t>
  </si>
  <si>
    <t>GOVERNMENT REVENUE FROM TOTAL GAMBLING</t>
  </si>
  <si>
    <t>REAL GOVERNMENT REVENUE FROM TOTAL GAMBLING</t>
  </si>
  <si>
    <t>PER CAPITA GOVERNMENT REVENUE FROM TOTAL GAMBLING</t>
  </si>
  <si>
    <t>REAL PER CAPITA GOVERNMENT REVENUE FROM TOTAL GAMBLING</t>
  </si>
  <si>
    <t>TOTAL GAMING MACHINES OPERATING AS AT 30 JUNE</t>
  </si>
  <si>
    <t>TABLE CASINO 1</t>
  </si>
  <si>
    <t/>
  </si>
  <si>
    <t>ACT</t>
  </si>
  <si>
    <t>NSW</t>
  </si>
  <si>
    <t>NT</t>
  </si>
  <si>
    <t>QLD</t>
  </si>
  <si>
    <t>SA</t>
  </si>
  <si>
    <t>TAS</t>
  </si>
  <si>
    <t>VIC</t>
  </si>
  <si>
    <t>WA</t>
  </si>
  <si>
    <t>AUSTRALIA</t>
  </si>
  <si>
    <t>Value ($ million)</t>
  </si>
  <si>
    <t>1994–95</t>
  </si>
  <si>
    <t>1995–96</t>
  </si>
  <si>
    <t>1996–97</t>
  </si>
  <si>
    <t>1997–98</t>
  </si>
  <si>
    <t>1998–99</t>
  </si>
  <si>
    <t>1999–00</t>
  </si>
  <si>
    <t>2000–01</t>
  </si>
  <si>
    <t>2001–02</t>
  </si>
  <si>
    <t>2002–03</t>
  </si>
  <si>
    <t>U</t>
  </si>
  <si>
    <t>(1)</t>
  </si>
  <si>
    <t>I</t>
  </si>
  <si>
    <t>2003–04</t>
  </si>
  <si>
    <t>2004–05</t>
  </si>
  <si>
    <t>2005–06</t>
  </si>
  <si>
    <t>2006–07</t>
  </si>
  <si>
    <t>2007–08</t>
  </si>
  <si>
    <t>(2)</t>
  </si>
  <si>
    <t>2008–09</t>
  </si>
  <si>
    <t>2009–10</t>
  </si>
  <si>
    <t>2010–11</t>
  </si>
  <si>
    <t>2011–12</t>
  </si>
  <si>
    <t>2012–13</t>
  </si>
  <si>
    <t>2013–14</t>
  </si>
  <si>
    <t>2014–15</t>
  </si>
  <si>
    <t>(3)U</t>
  </si>
  <si>
    <t>2015–16</t>
  </si>
  <si>
    <t>2016–17</t>
  </si>
  <si>
    <t>(4)</t>
  </si>
  <si>
    <t>2017–18</t>
  </si>
  <si>
    <t>2018–19</t>
  </si>
  <si>
    <t>R</t>
  </si>
  <si>
    <t>IR</t>
  </si>
  <si>
    <t>2019–20</t>
  </si>
  <si>
    <t>Notes:</t>
  </si>
  <si>
    <t>These data should be read in conjunction with the explanatory notes and other turnover tables in this publication.</t>
  </si>
  <si>
    <t>(1) Casino turnover includes actual turnover for keno and gaming machines and handle for table games, from this period on.</t>
  </si>
  <si>
    <t>(2) Excludes community keno, from this period on.</t>
  </si>
  <si>
    <t>(3) Turnover data no longer provided to SA Government.</t>
  </si>
  <si>
    <t>(4) Figure includes Hong Kong Dollars program.</t>
  </si>
  <si>
    <t>I = Incomplete data</t>
  </si>
  <si>
    <t>R = Revised data</t>
  </si>
  <si>
    <t>U = Unavailable data</t>
  </si>
  <si>
    <t>TABLE CASINO 2</t>
  </si>
  <si>
    <t>TABLE CASINO 3</t>
  </si>
  <si>
    <t>Value ($)</t>
  </si>
  <si>
    <t>TABLE CASINO 4</t>
  </si>
  <si>
    <t>TABLE CASINO 5</t>
  </si>
  <si>
    <t>These data should be read in conjunction with the explanatory notes and other expenditure tables in this publication.</t>
  </si>
  <si>
    <t>(1) Excludes community keno, from this period on.</t>
  </si>
  <si>
    <t>(2) Figure includes Hong Kong Dollars program.</t>
  </si>
  <si>
    <t>TABLE CASINO 6</t>
  </si>
  <si>
    <t>TABLE CASINO 7</t>
  </si>
  <si>
    <t>TABLE CASINO 8</t>
  </si>
  <si>
    <t>TABLE CASINO 9</t>
  </si>
  <si>
    <t>Percentage (%)</t>
  </si>
  <si>
    <t>TABLE CASINO 10</t>
  </si>
  <si>
    <t>TABLE CASINO 11</t>
  </si>
  <si>
    <t>(3)R</t>
  </si>
  <si>
    <t>(5)</t>
  </si>
  <si>
    <t>These data should be read in conjunction with the explanatory notes and other revenue tables in this publication.</t>
  </si>
  <si>
    <t>(1) Includes community keno, from this period on.</t>
  </si>
  <si>
    <t>(2) Figure includes Hong Kong Dollars program. Value includes additional tax ($7.53 million in 2018–19) for the Minimum Guarantee on International Commission Business Tax, from this period on.</t>
  </si>
  <si>
    <t>(3) Keno taken out.</t>
  </si>
  <si>
    <t>(4) Amounts for unclaimed prizes may have been subsequently claimed. Includes gaming machine unclaimed prizes for hotels and clubs. Excludes Keno unclaimed prizes for casinos, which are included under 'Keno' revenue.</t>
  </si>
  <si>
    <t>(5) Both GST deducted and NT Keno taken out, from this period on.</t>
  </si>
  <si>
    <t>TABLE CASINO 12</t>
  </si>
  <si>
    <t>TABLE CASINO 13</t>
  </si>
  <si>
    <t>TABLE CASINO 14</t>
  </si>
  <si>
    <t>TABLE CASINO 15</t>
  </si>
  <si>
    <t>TABLE GAMING MACHINES 1</t>
  </si>
  <si>
    <t>NA</t>
  </si>
  <si>
    <t>(1) Club and hotel gaming machine data are provided based on club and hotel financial years respectively. For clubs this runs from September to August and for hotels this runs from July to June, from this period on. Prior reporting included a preliminary</t>
  </si>
  <si>
    <t>June monthly figure for clubs as the finalised figure was not available at the time of producing this report.</t>
  </si>
  <si>
    <t>NA = Not applicable</t>
  </si>
  <si>
    <t>TABLE GAMING MACHINES 2</t>
  </si>
  <si>
    <t>TABLE GAMING MACHINES 3</t>
  </si>
  <si>
    <t>TABLE GAMING MACHINES 4</t>
  </si>
  <si>
    <t>TABLE GAMING MACHINES 5</t>
  </si>
  <si>
    <t>TABLE GAMING MACHINES 6</t>
  </si>
  <si>
    <t>TABLE GAMING MACHINES 7</t>
  </si>
  <si>
    <t>TABLE GAMING MACHINES 8</t>
  </si>
  <si>
    <t>TABLE GAMING MACHINES 9</t>
  </si>
  <si>
    <t>TABLE GAMING MACHINES 10</t>
  </si>
  <si>
    <t>TABLE GAMING MACHINES 11</t>
  </si>
  <si>
    <t>(3)</t>
  </si>
  <si>
    <t>(6)</t>
  </si>
  <si>
    <t>(7)</t>
  </si>
  <si>
    <t>(8)</t>
  </si>
  <si>
    <t>(9)</t>
  </si>
  <si>
    <t>(10)</t>
  </si>
  <si>
    <t>(11)</t>
  </si>
  <si>
    <t>(12)</t>
  </si>
  <si>
    <t>(13)</t>
  </si>
  <si>
    <t>(14)</t>
  </si>
  <si>
    <t>(1) Club and hotel gaming machine data are provided based on club and hotel financial years respectively. For clubs this runs from September to August and for hotels this runs from July to June, from this period on.</t>
  </si>
  <si>
    <t>(2) From July 2001, the gaming machine revenue includes gaming machine tax and major facility levy.</t>
  </si>
  <si>
    <t>(3) The Health Benefit Levy (HBL) has been excluded. The HBL for all Gaming Machines operating in Victoria (including Crown Casino) is 89.124.</t>
  </si>
  <si>
    <t>(4) From July 2006, the gaming machine revenue includes gaming machine tax and health services levy.</t>
  </si>
  <si>
    <t>(5) The Health Benefit Levy (HBL) has been excluded. The HBL for all Gaming Machines operating in Victoria (including Crown Casino) is 89.454.</t>
  </si>
  <si>
    <t>(6) The Health Benefit Levy (HBL) has been excluded. The HBL for all Gaming Machines operating in Victoria (including Crown Casino) is 128.735.</t>
  </si>
  <si>
    <t>(7) The Health Benefit Levy (HBL) has been excluded. The HBL for all Gaming Machines operating in Victoria (including Crown Casino) is 127.032.</t>
  </si>
  <si>
    <t>(8) The Health Benefit Levy (HBL) has been excluded. The HBL for all Gaming Machines operating in Victoria (including Crown Casino) is 126.421.</t>
  </si>
  <si>
    <t>(9) The Health Benefit Levy (HBL) has been excluded. The HBL for all Gaming Machines operating in Victoria (including Crown Casino) is 125.762.</t>
  </si>
  <si>
    <t>(10) Revenue does not include the levy on all gaming machine licensees of 0.75% of gross gaming machine revenue that commenced on 1 July 2011.</t>
  </si>
  <si>
    <t>(11) The Health Benefit Levy (HBL) has been excluded. The HBL for all Gaming Machines operating in Victoria (including Crown Casino) is 125.744.</t>
  </si>
  <si>
    <t>(12) The Health Benefit Levy (HBL) has been excluded. The HBL for all Gaming Machines operating in Victoria (including Crown Casino) is 42.333.</t>
  </si>
  <si>
    <t>(13) Includes unclaimed prizes, from this period on. However, prizes may have been subsequently claimed. Excludes gaming machine unclaimed prizes for hotels and clubs, which are included under 'casino gaming' revenue.</t>
  </si>
  <si>
    <t>(14) Revenue does not include the two levies on all gaming machine licensees of 0.4% of net gaming machine revenue each. These levies commenced on 1 July 2019.</t>
  </si>
  <si>
    <t>TABLE GAMING MACHINES 12</t>
  </si>
  <si>
    <t>TABLE GAMING MACHINES 13</t>
  </si>
  <si>
    <t>TABLE GAMING MACHINES 14</t>
  </si>
  <si>
    <t>TABLE GAMING MACHINES 15</t>
  </si>
  <si>
    <t>TABLE INTERACTIVE GAMING 1</t>
  </si>
  <si>
    <t>(2)NA</t>
  </si>
  <si>
    <t>(1) Turnover from interactive gaming is completely sourced from overseas players.</t>
  </si>
  <si>
    <t>(2) Interactive gaming was banned in August 2001.</t>
  </si>
  <si>
    <t>(3) Licensee(s) relaunched.</t>
  </si>
  <si>
    <t>TABLE INTERACTIVE GAMING 2</t>
  </si>
  <si>
    <t>TABLE INTERACTIVE GAMING 3</t>
  </si>
  <si>
    <t>TABLE INTERACTIVE GAMING 4</t>
  </si>
  <si>
    <t>TABLE INTERACTIVE GAMING 5</t>
  </si>
  <si>
    <t>(1) Expenditure from interactive gaming is completely sourced from overseas players.</t>
  </si>
  <si>
    <t>TABLE INTERACTIVE GAMING 6</t>
  </si>
  <si>
    <t>TABLE INTERACTIVE GAMING 7</t>
  </si>
  <si>
    <t>TABLE INTERACTIVE GAMING 8</t>
  </si>
  <si>
    <t>TABLE INTERACTIVE GAMING 9</t>
  </si>
  <si>
    <t>TABLE INTERACTIVE GAMING 10</t>
  </si>
  <si>
    <t>TABLE INTERACTIVE GAMING 11</t>
  </si>
  <si>
    <t>(1)NA</t>
  </si>
  <si>
    <t>(3)NA</t>
  </si>
  <si>
    <t>(4)NA</t>
  </si>
  <si>
    <t>(1) Interactive gaming was banned in August 2001.</t>
  </si>
  <si>
    <t>(2) Government revenue from interactive gaming includes both tax and product levies received.</t>
  </si>
  <si>
    <t>(3) Revenue from betting exchanges is no longer recorded in interactive gaming. It is now recorded in wagering.</t>
  </si>
  <si>
    <t>(4) Interactive gaming licensees do not pay tax, from this period on.</t>
  </si>
  <si>
    <t>(5) Tax applies, from this period on.</t>
  </si>
  <si>
    <t>TABLE INTERACTIVE GAMING 12</t>
  </si>
  <si>
    <t>TABLE INTERACTIVE GAMING 13</t>
  </si>
  <si>
    <t>TABLE INTERACTIVE GAMING 14</t>
  </si>
  <si>
    <t>TABLE INTERACTIVE GAMING 15</t>
  </si>
  <si>
    <t>TABLE KENO 1</t>
  </si>
  <si>
    <t>(1) Community keno was previously included in casino turnover.</t>
  </si>
  <si>
    <t>(2) New keno licence commenced 14 April 2012, replacing previous club keno arrangements. New keno game rolled out into a much larger number of venues.</t>
  </si>
  <si>
    <t>TABLE KENO 2</t>
  </si>
  <si>
    <t>TABLE KENO 3</t>
  </si>
  <si>
    <t>TABLE KENO 4</t>
  </si>
  <si>
    <t>TABLE KENO 5</t>
  </si>
  <si>
    <t>E</t>
  </si>
  <si>
    <t>(1) Represents actual keno expenditure, from this period on.</t>
  </si>
  <si>
    <t>(2) Community keno was previously included in casino expenditure.</t>
  </si>
  <si>
    <t>(3) New keno licence commenced 14 April 2012, replacing previous club keno arrangements. New keno game rolled out into a much larger number of venues.</t>
  </si>
  <si>
    <t>E = Estimated data</t>
  </si>
  <si>
    <t>TABLE KENO 6</t>
  </si>
  <si>
    <t>TABLE KENO 7</t>
  </si>
  <si>
    <t>TABLE KENO 8</t>
  </si>
  <si>
    <t>TABLE KENO 9</t>
  </si>
  <si>
    <t>TABLE KENO 10</t>
  </si>
  <si>
    <t>TABLE KENO 11</t>
  </si>
  <si>
    <t>(1) Includes unclaimed prizes. However, prizes may have been subsequently claimed. Includes unclaimed keno prize amounts for casinos.</t>
  </si>
  <si>
    <t>TABLE KENO 12</t>
  </si>
  <si>
    <t>TABLE KENO 13</t>
  </si>
  <si>
    <t>TABLE KENO 14</t>
  </si>
  <si>
    <t>TABLE KENO 15</t>
  </si>
  <si>
    <t>TABLE LOTTERIES 1</t>
  </si>
  <si>
    <t>(11)I</t>
  </si>
  <si>
    <t>(1) Lotto is net and does not include agent commission, from this period on.</t>
  </si>
  <si>
    <t>(2) Lottery figure is net and does not include lotteries’ agent commission, from this period on.</t>
  </si>
  <si>
    <t>(3) Instant lottery and Lotto data are for gross sales, from this period on.</t>
  </si>
  <si>
    <t>(4) Pools data are for gross sales, from this period on.</t>
  </si>
  <si>
    <t>(5) Instant lotteries data are for gross sales, i.e. include agent commission, from this period on.</t>
  </si>
  <si>
    <t>(6) Intralot surrendered licence and ceased trading 31 January 2015.</t>
  </si>
  <si>
    <t>(7) Includes new product "Set for Life", commenced 7 August 2015.</t>
  </si>
  <si>
    <t>(8) Set for Life lottery product introduced in 2015–16.</t>
  </si>
  <si>
    <t>(9) Instant lottery and Lotto figures are under subscription, from this period on.</t>
  </si>
  <si>
    <t>(10) Figure represents net sales, from this period on.</t>
  </si>
  <si>
    <t>(11) Pools was withdrawn from the Australian Lottery Market on 23 June 2018.</t>
  </si>
  <si>
    <t>(12) Includes Mail-order lotteries.</t>
  </si>
  <si>
    <t>TABLE LOTTERIES 2</t>
  </si>
  <si>
    <t>TABLE LOTTERIES 3</t>
  </si>
  <si>
    <t>TABLE LOTTERIES 4</t>
  </si>
  <si>
    <t>TABLE LOTTERIES 5</t>
  </si>
  <si>
    <t>(2)(3)</t>
  </si>
  <si>
    <t>(6)(7)</t>
  </si>
  <si>
    <t>(11)R</t>
  </si>
  <si>
    <t>(1) Instant lottery, Lottery and Lotto expenditure estimated at 40.0%, and Pools expenditure estimated at 50.0%, of turnover (subscriptions), from this period on.</t>
  </si>
  <si>
    <t>(2) Instant lottery, lotteries, and lotto expenditure estimated at 40.0% of turnover, from this period on.</t>
  </si>
  <si>
    <t>(3) Pools expenditure estimated at 50.0% of turnover, from this period on.</t>
  </si>
  <si>
    <t>(4) Lotto data represents sales less prizes and commission, from this period on.</t>
  </si>
  <si>
    <t>(5) Data are for turnover minus prizes won by players, from this period on.</t>
  </si>
  <si>
    <t>(7) Instant lottery data are for turnover minus prizes won by players, from this period on.</t>
  </si>
  <si>
    <t>(8) Includes new product "Set for Life", commenced 7 August 2015.</t>
  </si>
  <si>
    <t>(9) Lotto expenditure estimated at 40.0% of turnover, except for the "Set for Life" product estimated at 36.8% of turnover (introduced in 2015–16).</t>
  </si>
  <si>
    <t>TABLE LOTTERIES 6</t>
  </si>
  <si>
    <t>TABLE LOTTERIES 7</t>
  </si>
  <si>
    <t>TABLE LOTTERIES 8</t>
  </si>
  <si>
    <t>TABLE LOTTERIES 9</t>
  </si>
  <si>
    <t>TABLE LOTTERIES 10</t>
  </si>
  <si>
    <t>TABLE LOTTERIES 11</t>
  </si>
  <si>
    <t>(1) Data are for total funding, from this period on.</t>
  </si>
  <si>
    <t>(2) Figure represents net sales, from this period on.</t>
  </si>
  <si>
    <t>(3) Total funding to grant beneficiaries, from this period on.</t>
  </si>
  <si>
    <t>(4) Pools was withdrawn from the Australian Lottery Market on 23 June 2018.</t>
  </si>
  <si>
    <t>(5) Includes Mail-order lotteries.</t>
  </si>
  <si>
    <t>TABLE LOTTERIES 12</t>
  </si>
  <si>
    <t>TABLE LOTTERIES 13</t>
  </si>
  <si>
    <t>TABLE LOTTERIES 14</t>
  </si>
  <si>
    <t>TABLE LOTTERIES 15</t>
  </si>
  <si>
    <t>TABLE MINOR GAMING 1</t>
  </si>
  <si>
    <t>(1)U</t>
  </si>
  <si>
    <t>(1) Reliable figures are no longer available since the introduction of the Charitable and Non-Profit Gaming Act 1999.</t>
  </si>
  <si>
    <t>(2) Turnover and expenditure figures do not include bingo and instant tickets as these data are no longer collected.</t>
  </si>
  <si>
    <t>(3) Data on minor gaming turnover are no longer collected.</t>
  </si>
  <si>
    <t>(4) From 1 September 2008, a licence is no longer required for lotteries where the total prize value does not exceed $5,000.</t>
  </si>
  <si>
    <t>TABLE MINOR GAMING 2</t>
  </si>
  <si>
    <t>TABLE MINOR GAMING 3</t>
  </si>
  <si>
    <t>TABLE MINOR GAMING 4</t>
  </si>
  <si>
    <t>TABLE MINOR GAMING 5</t>
  </si>
  <si>
    <t>(2) Data on minor gaming turnover are no longer collected, and therefore an estimate of expenditure can no longer be made.</t>
  </si>
  <si>
    <t>TABLE MINOR GAMING 6</t>
  </si>
  <si>
    <t>TABLE MINOR GAMING 7</t>
  </si>
  <si>
    <t>TABLE MINOR GAMING 8</t>
  </si>
  <si>
    <t>TABLE MINOR GAMING 9</t>
  </si>
  <si>
    <t>TABLE MINOR GAMING 10</t>
  </si>
  <si>
    <t>TABLE MINOR GAMING 11</t>
  </si>
  <si>
    <t>(2) Minor gaming revenue was incorrectly reported in previous years. No tax is received for minor gaming activities, only income is from application fees.</t>
  </si>
  <si>
    <t>TABLE MINOR GAMING 12</t>
  </si>
  <si>
    <t>TABLE MINOR GAMING 13</t>
  </si>
  <si>
    <t>TABLE MINOR GAMING 14</t>
  </si>
  <si>
    <t>TABLE MINOR GAMING 15</t>
  </si>
  <si>
    <t>TABLE GAMING 1</t>
  </si>
  <si>
    <t>TABLE GAMING 2</t>
  </si>
  <si>
    <t>TABLE GAMING 3</t>
  </si>
  <si>
    <t>TABLE GAMING 4</t>
  </si>
  <si>
    <t>TABLE GAMING 5</t>
  </si>
  <si>
    <t>EI</t>
  </si>
  <si>
    <t>TABLE GAMING 6</t>
  </si>
  <si>
    <t>TABLE GAMING 7</t>
  </si>
  <si>
    <t>TABLE GAMING 8</t>
  </si>
  <si>
    <t>TABLE GAMING 9</t>
  </si>
  <si>
    <t>TABLE GAMING 10</t>
  </si>
  <si>
    <t>TABLE GAMING 11</t>
  </si>
  <si>
    <t>TABLE GAMING 12</t>
  </si>
  <si>
    <t>TABLE GAMING 13</t>
  </si>
  <si>
    <t>TABLE GAMING 14</t>
  </si>
  <si>
    <t>TABLE GAMING 15</t>
  </si>
  <si>
    <t>TABLE WAGERING 1</t>
  </si>
  <si>
    <t>(1)R</t>
  </si>
  <si>
    <t>(2)IR</t>
  </si>
  <si>
    <t>(1) Includes Sports Bookmakers, On course, Betting exchange and Totalizator, from this period on.</t>
  </si>
  <si>
    <t>(2) Point of consumption tax introduced and applied from 1 January 2019. This figure only contains data from July 2018 to December 2018, pre point of consumption tax.</t>
  </si>
  <si>
    <t>(3) Total Turnover derived from TAB Limited and NSW Licensed Bookmaker's authorised under Section 16(1) and 19(2) of the Betting and Racing Act 1998.</t>
  </si>
  <si>
    <t>(4) The 2019–20 NT wagering Turnover and Expenditure figures are an estimate of NT residents only. This estimate is provided to avoid double counting given other jurisdictions are now operating under a point of consumption tax arrangement.  In this regard,</t>
  </si>
  <si>
    <t>the 2019–20 figures represent a significant break in time series and comparisons with previous figures are not appropriate.</t>
  </si>
  <si>
    <t>(5) Does not include turnover for wagering operators authorised to conduct betting operations in South Australia.</t>
  </si>
  <si>
    <t>(6) Figure represents Pari-mutuel and Sports bet only. Trackside figure (139.560) not included.</t>
  </si>
  <si>
    <t>TABLE WAGERING 2</t>
  </si>
  <si>
    <t>TABLE WAGERING 3</t>
  </si>
  <si>
    <t>TABLE WAGERING 4</t>
  </si>
  <si>
    <t>TABLE WAGERING 5</t>
  </si>
  <si>
    <t>(2)R</t>
  </si>
  <si>
    <t>(3)IR</t>
  </si>
  <si>
    <t>(2) Includes expenditure for wagering operators authorised to conduct betting operations in South Australia, from this period on.</t>
  </si>
  <si>
    <t>(3) Point of consumption tax introduced and applied from 1 January 2019. This figure only contains data from July 2018 to December 2018, pre point of consumption tax.</t>
  </si>
  <si>
    <t>(4) Total TAB Limited wagering revenue and net NSW revenue derived from Betting Operators as per section 13A of the Betting Tax Act 2001.</t>
  </si>
  <si>
    <t>(5) The 2019–20 NT wagering Turnover and Expenditure figures are an estimate of NT residents only. This estimate is provided to avoid double counting given other jurisdictions are now operating under a point of consumption tax arrangement.  In this regard,</t>
  </si>
  <si>
    <t>(6) Figure represents Pari-mutuel and Sports bet only. Trackside figure (29.289 ) not included.</t>
  </si>
  <si>
    <t>TABLE WAGERING 6</t>
  </si>
  <si>
    <t>TABLE WAGERING 7</t>
  </si>
  <si>
    <t>TABLE WAGERING 8</t>
  </si>
  <si>
    <t>TABLE WAGERING 9</t>
  </si>
  <si>
    <t>TABLE WAGERING 10</t>
  </si>
  <si>
    <t>TABLE WAGERING 11</t>
  </si>
  <si>
    <t>(1)E</t>
  </si>
  <si>
    <t>EIR</t>
  </si>
  <si>
    <t>(4)IR</t>
  </si>
  <si>
    <t>(8)I</t>
  </si>
  <si>
    <t>(2) Point of consumption tax commenced 1 July 2017.</t>
  </si>
  <si>
    <t>(3) Data unavailable due to introduction of point of consumption tax.</t>
  </si>
  <si>
    <t>(4) Point of consumption tax introduced and applied from 1 Jan 2019. This figure only contains data from July 2018 to December 2018, pre point of consumption tax.</t>
  </si>
  <si>
    <t>(5) Includes all government revenue collected between 1 July 2018 to 30 June 2019, but excludes point of consumption tax revenue, which was introduced on 1 January 2019.</t>
  </si>
  <si>
    <t>(6) Government revenue derived from TAB Limited, and Betting Operators obligated to pay the point of consumption tax from NSW bets, under Part 3, 4 and 5 for the Betting Tax Act 2001.</t>
  </si>
  <si>
    <t>(7) First available full year data for point of consumption tax.</t>
  </si>
  <si>
    <t>(8) Point of consumption tax commenced from 1 January 2020. As paid monthly in arrears, only the first five months of revenue is shown.</t>
  </si>
  <si>
    <t>(9) Figure represents Pari-mutuel and Sports bet only. Trackside figure (2.343) not included.</t>
  </si>
  <si>
    <t>TABLE WAGERING 12</t>
  </si>
  <si>
    <t>TABLE WAGERING 13</t>
  </si>
  <si>
    <t>TABLE WAGERING 14</t>
  </si>
  <si>
    <t>TABLE WAGERING 15</t>
  </si>
  <si>
    <t>TABLE TOTAL 1</t>
  </si>
  <si>
    <t>TABLE TOTAL 2</t>
  </si>
  <si>
    <t>TABLE TOTAL 3</t>
  </si>
  <si>
    <t>TABLE TOTAL 4</t>
  </si>
  <si>
    <t>TABLE TOTAL 5</t>
  </si>
  <si>
    <t>TABLE TOTAL 6</t>
  </si>
  <si>
    <t>TABLE TOTAL 7</t>
  </si>
  <si>
    <t>TABLE TOTAL 8</t>
  </si>
  <si>
    <t>TABLE TOTAL 9</t>
  </si>
  <si>
    <t>TABLE TOTAL 11</t>
  </si>
  <si>
    <t>ER</t>
  </si>
  <si>
    <t>TABLE TOTAL 12</t>
  </si>
  <si>
    <t>TABLE TOTAL 13</t>
  </si>
  <si>
    <t>TABLE TOTAL 14</t>
  </si>
  <si>
    <t>TABLE TOTAL 16</t>
  </si>
  <si>
    <t>GAMING MACHINES OPERATING AS AT 30 JUNE</t>
  </si>
  <si>
    <t>NUMBER</t>
  </si>
  <si>
    <t>These data should be read in conjunction with the explanatory notes.</t>
  </si>
  <si>
    <t>(1) Includes 327 machines that were temporarily decommissioned for the last two months of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</si>
</sst>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_ ;\-###,###,###,###,##0.000_ ;??\-??_ "/>
    <numFmt numFmtId="165" formatCode="###,###,###,###,##0.00_ ;\-###,###,###,###,##0.00_ ;??\-??_ "/>
    <numFmt numFmtId="166" formatCode="_(* #,##0_);_(* \(#,##0\);_(* &quot;-&quot;_);_(@_)"/>
  </numFmts>
  <fonts count="14" x14ac:knownFonts="1">
    <font>
      <sz val="10"/>
      <color rgb="FF000000"/>
      <name val="Arial"/>
    </font>
    <font>
      <b/>
      <sz val="14"/>
      <color rgb="FF000000"/>
      <name val="Arial"/>
    </font>
    <font>
      <sz val="9"/>
      <color rgb="FF000000"/>
      <name val="Arial"/>
    </font>
    <font>
      <u/>
      <sz val="9"/>
      <color theme="10"/>
      <name val="Arial"/>
    </font>
    <font>
      <b/>
      <sz val="9"/>
      <color rgb="FF000000"/>
      <name val="Arial"/>
    </font>
    <font>
      <u/>
      <sz val="10"/>
      <color theme="10"/>
      <name val="Arial"/>
    </font>
    <font>
      <b/>
      <u/>
      <sz val="12"/>
      <color rgb="FF000000"/>
      <name val="Arial"/>
    </font>
    <font>
      <b/>
      <sz val="12"/>
      <color rgb="FF000000"/>
      <name val="Arial"/>
    </font>
    <font>
      <i/>
      <u/>
      <sz val="8"/>
      <color theme="10"/>
      <name val="Arial"/>
    </font>
    <font>
      <sz val="8"/>
      <color rgb="FF000000"/>
      <name val="Arial"/>
    </font>
    <font>
      <b/>
      <sz val="10"/>
      <color rgb="FF000000"/>
      <name val="Arial"/>
    </font>
    <font>
      <i/>
      <sz val="8"/>
      <color rgb="FF000000"/>
      <name val="Arial"/>
    </font>
    <font>
      <sz val="9"/>
      <name val="Arial"/>
      <family val="2"/>
    </font>
    <font>
      <i/>
      <sz val="9"/>
      <name val="Arial"/>
      <family val="2"/>
    </font>
  </fonts>
  <fills count="3">
    <fill>
      <patternFill patternType="none"/>
    </fill>
    <fill>
      <patternFill patternType="gray125"/>
    </fill>
    <fill>
      <patternFill patternType="solid">
        <fgColor rgb="FF909090"/>
      </patternFill>
    </fill>
  </fills>
  <borders count="3">
    <border>
      <left/>
      <right/>
      <top/>
      <bottom/>
      <diagonal/>
    </border>
    <border>
      <left/>
      <right/>
      <top style="medium">
        <color rgb="FF000000"/>
      </top>
      <bottom style="medium">
        <color rgb="FF000000"/>
      </bottom>
      <diagonal/>
    </border>
    <border>
      <left/>
      <right/>
      <top/>
      <bottom style="medium">
        <color rgb="FF000000"/>
      </bottom>
      <diagonal/>
    </border>
  </borders>
  <cellStyleXfs count="1">
    <xf numFmtId="0" fontId="0" fillId="0" borderId="0"/>
  </cellStyleXfs>
  <cellXfs count="290">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164" fontId="0" fillId="0" borderId="0" xfId="0" applyNumberFormat="1" applyFont="1"/>
    <xf numFmtId="0" fontId="9" fillId="0" borderId="0" xfId="0" applyFont="1" applyAlignment="1">
      <alignment horizontal="center" vertical="center"/>
    </xf>
    <xf numFmtId="0" fontId="10" fillId="0" borderId="1" xfId="0" applyFont="1" applyBorder="1" applyAlignment="1">
      <alignment horizontal="center" vertical="center" wrapText="1"/>
    </xf>
    <xf numFmtId="0" fontId="10" fillId="0" borderId="0" xfId="0" applyFont="1"/>
    <xf numFmtId="164" fontId="0" fillId="0" borderId="2" xfId="0" applyNumberFormat="1" applyFont="1" applyBorder="1"/>
    <xf numFmtId="0" fontId="9" fillId="0" borderId="2" xfId="0" applyFont="1" applyBorder="1" applyAlignment="1">
      <alignment horizontal="center" vertical="center"/>
    </xf>
    <xf numFmtId="0" fontId="10" fillId="0" borderId="2" xfId="0" applyFont="1" applyBorder="1"/>
    <xf numFmtId="0" fontId="9" fillId="0" borderId="0" xfId="0" applyFont="1"/>
    <xf numFmtId="0" fontId="11" fillId="0" borderId="0" xfId="0" applyFont="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4" fontId="0" fillId="0" borderId="0" xfId="0" applyNumberFormat="1" applyFont="1"/>
    <xf numFmtId="164" fontId="0" fillId="0" borderId="2" xfId="0" applyNumberFormat="1" applyFont="1" applyBorder="1"/>
    <xf numFmtId="164" fontId="0" fillId="0" borderId="0" xfId="0" applyNumberFormat="1" applyFont="1"/>
    <xf numFmtId="164" fontId="0" fillId="0" borderId="2" xfId="0" applyNumberFormat="1" applyFont="1" applyBorder="1"/>
    <xf numFmtId="164" fontId="0" fillId="0" borderId="0" xfId="0" applyNumberFormat="1" applyFont="1"/>
    <xf numFmtId="164" fontId="0" fillId="0" borderId="2" xfId="0" applyNumberFormat="1" applyFont="1" applyBorder="1"/>
    <xf numFmtId="165" fontId="0" fillId="0" borderId="0" xfId="0" applyNumberFormat="1" applyFont="1"/>
    <xf numFmtId="165" fontId="0" fillId="0" borderId="2" xfId="0" applyNumberFormat="1" applyFont="1" applyBorder="1"/>
    <xf numFmtId="165" fontId="0" fillId="0" borderId="0" xfId="0" applyNumberFormat="1" applyFont="1"/>
    <xf numFmtId="165" fontId="0" fillId="0" borderId="2" xfId="0" applyNumberFormat="1" applyFont="1" applyBorder="1"/>
    <xf numFmtId="166" fontId="0" fillId="0" borderId="0" xfId="0" applyNumberFormat="1" applyFont="1"/>
    <xf numFmtId="166" fontId="0" fillId="0" borderId="2" xfId="0" applyNumberFormat="1" applyFont="1" applyBorder="1"/>
    <xf numFmtId="0" fontId="2" fillId="0" borderId="0" xfId="0" applyFont="1" applyAlignment="1">
      <alignment wrapText="1"/>
    </xf>
    <xf numFmtId="0" fontId="2" fillId="0" borderId="0" xfId="0" applyFont="1"/>
    <xf numFmtId="0" fontId="0" fillId="0" borderId="0" xfId="0"/>
    <xf numFmtId="0" fontId="7" fillId="0" borderId="0" xfId="0" applyFont="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28</xdr:row>
      <xdr:rowOff>0</xdr:rowOff>
    </xdr:from>
    <xdr:ext cx="981000" cy="3618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creativecommons.org/licenses/by/4.0/" TargetMode="External"/><Relationship Id="rId1" Type="http://schemas.openxmlformats.org/officeDocument/2006/relationships/hyperlink" Target="https://www.qgso.qld.gov.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
  <sheetViews>
    <sheetView showGridLines="0" tabSelected="1" workbookViewId="0"/>
  </sheetViews>
  <sheetFormatPr defaultColWidth="11.5546875" defaultRowHeight="13.2" x14ac:dyDescent="0.25"/>
  <cols>
    <col min="1" max="1" width="14.6640625" customWidth="1"/>
    <col min="2" max="2" width="12.5546875" customWidth="1"/>
    <col min="3" max="3" width="14.6640625" customWidth="1"/>
  </cols>
  <sheetData>
    <row r="1" spans="1:4" ht="18" customHeight="1" x14ac:dyDescent="0.3">
      <c r="A1" s="1" t="s">
        <v>0</v>
      </c>
      <c r="B1" s="1"/>
      <c r="C1" s="1"/>
      <c r="D1" s="1"/>
    </row>
    <row r="2" spans="1:4" ht="18" customHeight="1" x14ac:dyDescent="0.3">
      <c r="A2" s="1" t="s">
        <v>1</v>
      </c>
      <c r="B2" s="1"/>
      <c r="C2" s="1"/>
      <c r="D2" s="1"/>
    </row>
    <row r="3" spans="1:4" ht="18" customHeight="1" x14ac:dyDescent="0.3">
      <c r="A3" s="1" t="s">
        <v>2</v>
      </c>
      <c r="B3" s="1"/>
      <c r="C3" s="1"/>
      <c r="D3" s="1"/>
    </row>
    <row r="4" spans="1:4" ht="15" customHeight="1" x14ac:dyDescent="0.25">
      <c r="A4" s="2"/>
      <c r="B4" s="2"/>
      <c r="C4" s="2"/>
      <c r="D4" s="2"/>
    </row>
    <row r="5" spans="1:4" ht="15" customHeight="1" x14ac:dyDescent="0.25">
      <c r="A5" s="2" t="s">
        <v>3</v>
      </c>
      <c r="B5" s="2"/>
      <c r="C5" s="2"/>
      <c r="D5" s="2"/>
    </row>
    <row r="6" spans="1:4" ht="15" customHeight="1" x14ac:dyDescent="0.25">
      <c r="A6" s="2"/>
      <c r="B6" s="2"/>
      <c r="C6" s="2"/>
      <c r="D6" s="2"/>
    </row>
    <row r="7" spans="1:4" ht="15" customHeight="1" x14ac:dyDescent="0.25">
      <c r="A7" s="2" t="s">
        <v>4</v>
      </c>
      <c r="B7" s="2"/>
      <c r="C7" s="2"/>
      <c r="D7" s="2"/>
    </row>
    <row r="8" spans="1:4" ht="15" customHeight="1" x14ac:dyDescent="0.25">
      <c r="A8" s="2" t="s">
        <v>5</v>
      </c>
      <c r="B8" s="2"/>
      <c r="C8" s="2"/>
      <c r="D8" s="2"/>
    </row>
    <row r="9" spans="1:4" ht="15" customHeight="1" x14ac:dyDescent="0.25">
      <c r="A9" s="2"/>
      <c r="B9" s="2"/>
      <c r="C9" s="2"/>
      <c r="D9" s="2"/>
    </row>
    <row r="10" spans="1:4" ht="15" customHeight="1" x14ac:dyDescent="0.25">
      <c r="A10" s="2" t="s">
        <v>6</v>
      </c>
      <c r="B10" s="2"/>
      <c r="C10" s="2"/>
      <c r="D10" s="2"/>
    </row>
    <row r="11" spans="1:4" ht="15" customHeight="1" x14ac:dyDescent="0.25">
      <c r="A11" s="2"/>
      <c r="B11" s="2"/>
      <c r="C11" s="2"/>
      <c r="D11" s="2"/>
    </row>
    <row r="12" spans="1:4" ht="15" customHeight="1" x14ac:dyDescent="0.25">
      <c r="A12" s="2" t="s">
        <v>7</v>
      </c>
      <c r="B12" s="2"/>
      <c r="C12" s="2"/>
      <c r="D12" s="2"/>
    </row>
    <row r="13" spans="1:4" ht="15" customHeight="1" x14ac:dyDescent="0.25">
      <c r="A13" s="3" t="s">
        <v>20</v>
      </c>
      <c r="B13" s="2"/>
      <c r="C13" s="2"/>
      <c r="D13" s="2"/>
    </row>
    <row r="14" spans="1:4" ht="15" customHeight="1" x14ac:dyDescent="0.25">
      <c r="A14" s="2"/>
      <c r="B14" s="2"/>
      <c r="C14" s="2"/>
      <c r="D14" s="2"/>
    </row>
    <row r="15" spans="1:4" ht="15" customHeight="1" x14ac:dyDescent="0.25">
      <c r="A15" s="2" t="s">
        <v>8</v>
      </c>
      <c r="B15" s="2"/>
      <c r="C15" s="2"/>
      <c r="D15" s="2"/>
    </row>
    <row r="16" spans="1:4" ht="15" customHeight="1" x14ac:dyDescent="0.25">
      <c r="A16" s="2"/>
      <c r="B16" s="2"/>
      <c r="C16" s="2"/>
      <c r="D16" s="2"/>
    </row>
    <row r="17" spans="1:8" ht="15" customHeight="1" x14ac:dyDescent="0.25">
      <c r="A17" s="4" t="s">
        <v>9</v>
      </c>
      <c r="B17" s="4"/>
      <c r="C17" s="4"/>
      <c r="D17" s="4"/>
    </row>
    <row r="18" spans="1:8" ht="15" customHeight="1" x14ac:dyDescent="0.25">
      <c r="A18" s="2"/>
      <c r="B18" s="2"/>
      <c r="C18" s="2"/>
      <c r="D18" s="2"/>
    </row>
    <row r="19" spans="1:8" ht="28.5" customHeight="1" x14ac:dyDescent="0.25">
      <c r="A19" s="284" t="s">
        <v>10</v>
      </c>
      <c r="B19" s="285"/>
      <c r="C19" s="285"/>
      <c r="D19" s="285"/>
      <c r="E19" s="286"/>
      <c r="F19" s="286"/>
      <c r="G19" s="286"/>
      <c r="H19" s="286"/>
    </row>
    <row r="20" spans="1:8" ht="15" customHeight="1" x14ac:dyDescent="0.25">
      <c r="A20" s="2"/>
      <c r="B20" s="2"/>
      <c r="C20" s="2"/>
      <c r="D20" s="2"/>
    </row>
    <row r="21" spans="1:8" ht="15" customHeight="1" x14ac:dyDescent="0.25">
      <c r="A21" s="2" t="s">
        <v>11</v>
      </c>
      <c r="B21" s="2"/>
      <c r="C21" s="2"/>
      <c r="D21" s="2"/>
    </row>
    <row r="22" spans="1:8" ht="15" customHeight="1" x14ac:dyDescent="0.25">
      <c r="A22" s="2"/>
      <c r="B22" s="2"/>
      <c r="C22" s="2"/>
      <c r="D22" s="2"/>
    </row>
    <row r="23" spans="1:8" ht="42" customHeight="1" x14ac:dyDescent="0.25">
      <c r="A23" s="284" t="s">
        <v>12</v>
      </c>
      <c r="B23" s="285"/>
      <c r="C23" s="285"/>
      <c r="D23" s="285"/>
      <c r="E23" s="286"/>
      <c r="F23" s="286"/>
      <c r="G23" s="286"/>
      <c r="H23" s="286"/>
    </row>
    <row r="24" spans="1:8" ht="15" customHeight="1" x14ac:dyDescent="0.25">
      <c r="A24" s="2"/>
      <c r="B24" s="2"/>
      <c r="C24" s="2"/>
      <c r="D24" s="2"/>
    </row>
    <row r="25" spans="1:8" ht="15" customHeight="1" x14ac:dyDescent="0.25">
      <c r="A25" s="4" t="s">
        <v>13</v>
      </c>
      <c r="B25" s="4"/>
      <c r="C25" s="4"/>
      <c r="D25" s="4"/>
    </row>
    <row r="26" spans="1:8" ht="15" customHeight="1" x14ac:dyDescent="0.25">
      <c r="A26" s="2"/>
      <c r="B26" s="2"/>
      <c r="C26" s="2"/>
      <c r="D26" s="2"/>
    </row>
    <row r="27" spans="1:8" ht="28.5" customHeight="1" x14ac:dyDescent="0.25">
      <c r="A27" s="284" t="s">
        <v>14</v>
      </c>
      <c r="B27" s="285"/>
      <c r="C27" s="285"/>
      <c r="D27" s="285"/>
      <c r="E27" s="286"/>
      <c r="F27" s="286"/>
      <c r="G27" s="286"/>
      <c r="H27" s="286"/>
    </row>
    <row r="28" spans="1:8" ht="15" customHeight="1" x14ac:dyDescent="0.25">
      <c r="A28" s="2"/>
      <c r="B28" s="2"/>
      <c r="C28" s="2"/>
      <c r="D28" s="2"/>
    </row>
    <row r="29" spans="1:8" ht="15" customHeight="1" x14ac:dyDescent="0.25">
      <c r="A29" s="2"/>
      <c r="B29" s="2"/>
      <c r="C29" s="2"/>
      <c r="D29" s="2"/>
    </row>
    <row r="30" spans="1:8" ht="15" customHeight="1" x14ac:dyDescent="0.25">
      <c r="A30" s="2"/>
      <c r="B30" s="2" t="s">
        <v>15</v>
      </c>
      <c r="C30" s="2"/>
      <c r="D30" s="2"/>
    </row>
    <row r="31" spans="1:8" ht="15" customHeight="1" x14ac:dyDescent="0.25">
      <c r="A31" s="2"/>
      <c r="B31" s="2"/>
      <c r="C31" s="2"/>
      <c r="D31" s="2"/>
    </row>
    <row r="32" spans="1:8" ht="15" customHeight="1" x14ac:dyDescent="0.25">
      <c r="A32" s="2"/>
      <c r="B32" s="2"/>
      <c r="C32" s="2"/>
      <c r="D32" s="2"/>
    </row>
    <row r="33" spans="1:4" ht="15" customHeight="1" x14ac:dyDescent="0.25">
      <c r="A33" s="2" t="s">
        <v>16</v>
      </c>
      <c r="B33" s="2"/>
      <c r="C33" s="3" t="s">
        <v>17</v>
      </c>
      <c r="D33" s="2"/>
    </row>
    <row r="34" spans="1:4" ht="15" customHeight="1" x14ac:dyDescent="0.25">
      <c r="A34" s="2"/>
      <c r="B34" s="2"/>
      <c r="C34" s="2"/>
      <c r="D34" s="2"/>
    </row>
    <row r="35" spans="1:4" ht="15" customHeight="1" x14ac:dyDescent="0.25">
      <c r="A35" s="2" t="s">
        <v>18</v>
      </c>
      <c r="B35" s="2"/>
      <c r="C35" s="2"/>
      <c r="D35" s="2"/>
    </row>
    <row r="36" spans="1:4" ht="15" customHeight="1" x14ac:dyDescent="0.25">
      <c r="A36" s="2" t="s">
        <v>19</v>
      </c>
      <c r="B36" s="2"/>
      <c r="C36" s="2"/>
      <c r="D36" s="2"/>
    </row>
  </sheetData>
  <mergeCells count="3">
    <mergeCell ref="A19:H19"/>
    <mergeCell ref="A23:H23"/>
    <mergeCell ref="A27:H27"/>
  </mergeCells>
  <hyperlinks>
    <hyperlink ref="A13" r:id="rId1" xr:uid="{00000000-0004-0000-0000-000000000000}"/>
    <hyperlink ref="C33" r:id="rId2" xr:uid="{00000000-0004-0000-0000-000001000000}"/>
  </hyperlinks>
  <pageMargins left="0.7" right="0.7" top="0.75" bottom="0.75" header="0.3" footer="0.3"/>
  <pageSetup paperSize="9" orientation="portrait" horizontalDpi="300" verticalDpi="30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4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HYPERLINK("#'INDEX'!B13", "Link to index")</f>
        <v>Link to index</v>
      </c>
    </row>
    <row r="2" spans="1:19" ht="15.75" customHeight="1" x14ac:dyDescent="0.25">
      <c r="A2" s="287" t="s">
        <v>223</v>
      </c>
      <c r="B2" s="286"/>
      <c r="C2" s="286"/>
      <c r="D2" s="286"/>
      <c r="E2" s="286"/>
      <c r="F2" s="286"/>
      <c r="G2" s="286"/>
      <c r="H2" s="286"/>
      <c r="I2" s="286"/>
      <c r="J2" s="286"/>
      <c r="K2" s="286"/>
      <c r="L2" s="286"/>
      <c r="M2" s="286"/>
      <c r="N2" s="286"/>
      <c r="O2" s="286"/>
      <c r="P2" s="286"/>
      <c r="Q2" s="286"/>
      <c r="R2" s="286"/>
      <c r="S2" s="286"/>
    </row>
    <row r="3" spans="1:19" ht="15.75" customHeight="1" x14ac:dyDescent="0.25">
      <c r="A3" s="287" t="s">
        <v>31</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30">
        <v>325.789113427492</v>
      </c>
      <c r="C7" s="10" t="s">
        <v>159</v>
      </c>
      <c r="D7" s="30">
        <v>0</v>
      </c>
      <c r="E7" s="10" t="s">
        <v>159</v>
      </c>
      <c r="F7" s="30">
        <v>557.54901875528901</v>
      </c>
      <c r="G7" s="10" t="s">
        <v>159</v>
      </c>
      <c r="H7" s="30">
        <v>197.10768234501299</v>
      </c>
      <c r="I7" s="10" t="s">
        <v>159</v>
      </c>
      <c r="J7" s="30">
        <v>137.81556833610901</v>
      </c>
      <c r="K7" s="10" t="s">
        <v>159</v>
      </c>
      <c r="L7" s="30">
        <v>310.20927171200998</v>
      </c>
      <c r="M7" s="10" t="s">
        <v>159</v>
      </c>
      <c r="N7" s="30">
        <v>194.458633595099</v>
      </c>
      <c r="O7" s="10" t="s">
        <v>159</v>
      </c>
      <c r="P7" s="30">
        <v>573.56311153971001</v>
      </c>
      <c r="Q7" s="10" t="s">
        <v>159</v>
      </c>
      <c r="R7" s="30">
        <v>168.26749486479599</v>
      </c>
      <c r="S7" s="10" t="s">
        <v>159</v>
      </c>
    </row>
    <row r="8" spans="1:19" x14ac:dyDescent="0.25">
      <c r="A8" s="12" t="s">
        <v>171</v>
      </c>
      <c r="B8" s="30">
        <v>227.37095804769299</v>
      </c>
      <c r="C8" s="10" t="s">
        <v>159</v>
      </c>
      <c r="D8" s="30">
        <v>106.63565061162799</v>
      </c>
      <c r="E8" s="10" t="s">
        <v>159</v>
      </c>
      <c r="F8" s="30">
        <v>821.46905428682601</v>
      </c>
      <c r="G8" s="10" t="s">
        <v>159</v>
      </c>
      <c r="H8" s="30">
        <v>282.88288754240301</v>
      </c>
      <c r="I8" s="10" t="s">
        <v>159</v>
      </c>
      <c r="J8" s="30">
        <v>120.681379346177</v>
      </c>
      <c r="K8" s="10" t="s">
        <v>159</v>
      </c>
      <c r="L8" s="30">
        <v>314.01383256809402</v>
      </c>
      <c r="M8" s="10" t="s">
        <v>159</v>
      </c>
      <c r="N8" s="30">
        <v>253.56994028988001</v>
      </c>
      <c r="O8" s="10" t="s">
        <v>159</v>
      </c>
      <c r="P8" s="30">
        <v>585.60151423715797</v>
      </c>
      <c r="Q8" s="10" t="s">
        <v>159</v>
      </c>
      <c r="R8" s="30">
        <v>235.808364311547</v>
      </c>
      <c r="S8" s="10" t="s">
        <v>159</v>
      </c>
    </row>
    <row r="9" spans="1:19" x14ac:dyDescent="0.25">
      <c r="A9" s="12" t="s">
        <v>172</v>
      </c>
      <c r="B9" s="30">
        <v>134.73220285182501</v>
      </c>
      <c r="C9" s="10" t="s">
        <v>159</v>
      </c>
      <c r="D9" s="30">
        <v>134.319138571129</v>
      </c>
      <c r="E9" s="10" t="s">
        <v>159</v>
      </c>
      <c r="F9" s="30">
        <v>616.99749984128403</v>
      </c>
      <c r="G9" s="10" t="s">
        <v>159</v>
      </c>
      <c r="H9" s="30">
        <v>316.952027815294</v>
      </c>
      <c r="I9" s="10" t="s">
        <v>159</v>
      </c>
      <c r="J9" s="30">
        <v>109.42607387450199</v>
      </c>
      <c r="K9" s="10" t="s">
        <v>159</v>
      </c>
      <c r="L9" s="30">
        <v>367.42844354911699</v>
      </c>
      <c r="M9" s="10" t="s">
        <v>159</v>
      </c>
      <c r="N9" s="30">
        <v>291.98884155045499</v>
      </c>
      <c r="O9" s="10" t="s">
        <v>159</v>
      </c>
      <c r="P9" s="30">
        <v>494.35044095562603</v>
      </c>
      <c r="Q9" s="10" t="s">
        <v>159</v>
      </c>
      <c r="R9" s="30">
        <v>249.65250817318</v>
      </c>
      <c r="S9" s="10" t="s">
        <v>159</v>
      </c>
    </row>
    <row r="10" spans="1:19" x14ac:dyDescent="0.25">
      <c r="A10" s="12" t="s">
        <v>173</v>
      </c>
      <c r="B10" s="30">
        <v>129.76217187249199</v>
      </c>
      <c r="C10" s="10" t="s">
        <v>159</v>
      </c>
      <c r="D10" s="30">
        <v>163.809101420915</v>
      </c>
      <c r="E10" s="10" t="s">
        <v>159</v>
      </c>
      <c r="F10" s="30">
        <v>621.962329883807</v>
      </c>
      <c r="G10" s="10" t="s">
        <v>159</v>
      </c>
      <c r="H10" s="30">
        <v>324.01888360558598</v>
      </c>
      <c r="I10" s="10" t="s">
        <v>159</v>
      </c>
      <c r="J10" s="30">
        <v>116.825443957912</v>
      </c>
      <c r="K10" s="10" t="s">
        <v>159</v>
      </c>
      <c r="L10" s="30">
        <v>373.725950767283</v>
      </c>
      <c r="M10" s="10" t="s">
        <v>159</v>
      </c>
      <c r="N10" s="30">
        <v>370.56734244006799</v>
      </c>
      <c r="O10" s="10" t="s">
        <v>159</v>
      </c>
      <c r="P10" s="30">
        <v>463.67995919083802</v>
      </c>
      <c r="Q10" s="10" t="s">
        <v>159</v>
      </c>
      <c r="R10" s="30">
        <v>278.65948576218801</v>
      </c>
      <c r="S10" s="10" t="s">
        <v>159</v>
      </c>
    </row>
    <row r="11" spans="1:19" x14ac:dyDescent="0.25">
      <c r="A11" s="12" t="s">
        <v>174</v>
      </c>
      <c r="B11" s="30">
        <v>119.5963461419</v>
      </c>
      <c r="C11" s="10" t="s">
        <v>159</v>
      </c>
      <c r="D11" s="30">
        <v>171.93034502297701</v>
      </c>
      <c r="E11" s="10" t="s">
        <v>159</v>
      </c>
      <c r="F11" s="30">
        <v>689.63194558350006</v>
      </c>
      <c r="G11" s="10" t="s">
        <v>159</v>
      </c>
      <c r="H11" s="30">
        <v>320.70254922447299</v>
      </c>
      <c r="I11" s="10" t="s">
        <v>159</v>
      </c>
      <c r="J11" s="30">
        <v>115.593453233541</v>
      </c>
      <c r="K11" s="10" t="s">
        <v>159</v>
      </c>
      <c r="L11" s="30">
        <v>400.48537112670999</v>
      </c>
      <c r="M11" s="10" t="s">
        <v>159</v>
      </c>
      <c r="N11" s="30">
        <v>352.17551046305698</v>
      </c>
      <c r="O11" s="10" t="s">
        <v>159</v>
      </c>
      <c r="P11" s="30">
        <v>358.50006702894302</v>
      </c>
      <c r="Q11" s="10" t="s">
        <v>159</v>
      </c>
      <c r="R11" s="30">
        <v>267.24482465886598</v>
      </c>
      <c r="S11" s="10" t="s">
        <v>159</v>
      </c>
    </row>
    <row r="12" spans="1:19" x14ac:dyDescent="0.25">
      <c r="A12" s="12" t="s">
        <v>175</v>
      </c>
      <c r="B12" s="30">
        <v>125.317190225197</v>
      </c>
      <c r="C12" s="10" t="s">
        <v>159</v>
      </c>
      <c r="D12" s="30">
        <v>168.11066570150501</v>
      </c>
      <c r="E12" s="10" t="s">
        <v>159</v>
      </c>
      <c r="F12" s="30">
        <v>758.75325264872697</v>
      </c>
      <c r="G12" s="10" t="s">
        <v>159</v>
      </c>
      <c r="H12" s="30">
        <v>342.77201521145702</v>
      </c>
      <c r="I12" s="10" t="s">
        <v>159</v>
      </c>
      <c r="J12" s="30">
        <v>110.940652587491</v>
      </c>
      <c r="K12" s="10" t="s">
        <v>159</v>
      </c>
      <c r="L12" s="30">
        <v>365.79725465211902</v>
      </c>
      <c r="M12" s="10" t="s">
        <v>159</v>
      </c>
      <c r="N12" s="30">
        <v>387.80878461918599</v>
      </c>
      <c r="O12" s="10" t="s">
        <v>159</v>
      </c>
      <c r="P12" s="30">
        <v>347.81773810256902</v>
      </c>
      <c r="Q12" s="10" t="s">
        <v>159</v>
      </c>
      <c r="R12" s="30">
        <v>277.47326427412202</v>
      </c>
      <c r="S12" s="10" t="s">
        <v>159</v>
      </c>
    </row>
    <row r="13" spans="1:19" x14ac:dyDescent="0.25">
      <c r="A13" s="12" t="s">
        <v>176</v>
      </c>
      <c r="B13" s="30">
        <v>120.79333084684301</v>
      </c>
      <c r="C13" s="10" t="s">
        <v>159</v>
      </c>
      <c r="D13" s="30">
        <v>169.99740893055301</v>
      </c>
      <c r="E13" s="10" t="s">
        <v>159</v>
      </c>
      <c r="F13" s="30">
        <v>779.10620029632798</v>
      </c>
      <c r="G13" s="10" t="s">
        <v>159</v>
      </c>
      <c r="H13" s="30">
        <v>324.480039269217</v>
      </c>
      <c r="I13" s="10" t="s">
        <v>159</v>
      </c>
      <c r="J13" s="30">
        <v>110.60782857636001</v>
      </c>
      <c r="K13" s="10" t="s">
        <v>159</v>
      </c>
      <c r="L13" s="30">
        <v>339.97315488349898</v>
      </c>
      <c r="M13" s="10" t="s">
        <v>159</v>
      </c>
      <c r="N13" s="30">
        <v>413.963439367859</v>
      </c>
      <c r="O13" s="10" t="s">
        <v>159</v>
      </c>
      <c r="P13" s="30">
        <v>314.10613203512202</v>
      </c>
      <c r="Q13" s="10" t="s">
        <v>159</v>
      </c>
      <c r="R13" s="30">
        <v>277.62335584080103</v>
      </c>
      <c r="S13" s="10" t="s">
        <v>159</v>
      </c>
    </row>
    <row r="14" spans="1:19" x14ac:dyDescent="0.25">
      <c r="A14" s="12" t="s">
        <v>177</v>
      </c>
      <c r="B14" s="30">
        <v>101.862250070797</v>
      </c>
      <c r="C14" s="10" t="s">
        <v>159</v>
      </c>
      <c r="D14" s="30">
        <v>164.728031457312</v>
      </c>
      <c r="E14" s="10" t="s">
        <v>159</v>
      </c>
      <c r="F14" s="30">
        <v>754.10685860347303</v>
      </c>
      <c r="G14" s="10" t="s">
        <v>159</v>
      </c>
      <c r="H14" s="30">
        <v>307.30778411066598</v>
      </c>
      <c r="I14" s="10" t="s">
        <v>159</v>
      </c>
      <c r="J14" s="30">
        <v>121.297474687085</v>
      </c>
      <c r="K14" s="10" t="s">
        <v>159</v>
      </c>
      <c r="L14" s="30">
        <v>378.79712113623202</v>
      </c>
      <c r="M14" s="10" t="s">
        <v>159</v>
      </c>
      <c r="N14" s="30">
        <v>382.27738667265902</v>
      </c>
      <c r="O14" s="10" t="s">
        <v>159</v>
      </c>
      <c r="P14" s="30">
        <v>311.64904920845299</v>
      </c>
      <c r="Q14" s="10" t="s">
        <v>159</v>
      </c>
      <c r="R14" s="30">
        <v>265.95782477055002</v>
      </c>
      <c r="S14" s="10" t="s">
        <v>159</v>
      </c>
    </row>
    <row r="15" spans="1:19" x14ac:dyDescent="0.25">
      <c r="A15" s="12" t="s">
        <v>178</v>
      </c>
      <c r="B15" s="30">
        <v>110.58754689705</v>
      </c>
      <c r="C15" s="10" t="s">
        <v>159</v>
      </c>
      <c r="D15" s="30">
        <v>160.39239557030601</v>
      </c>
      <c r="E15" s="10" t="s">
        <v>159</v>
      </c>
      <c r="F15" s="30">
        <v>765.40667048483704</v>
      </c>
      <c r="G15" s="10" t="s">
        <v>159</v>
      </c>
      <c r="H15" s="30">
        <v>284.39791632039498</v>
      </c>
      <c r="I15" s="10" t="s">
        <v>159</v>
      </c>
      <c r="J15" s="30">
        <v>127.410915083283</v>
      </c>
      <c r="K15" s="10" t="s">
        <v>159</v>
      </c>
      <c r="L15" s="30">
        <v>366.30232010155498</v>
      </c>
      <c r="M15" s="10" t="s">
        <v>159</v>
      </c>
      <c r="N15" s="30">
        <v>382.11856367004998</v>
      </c>
      <c r="O15" s="10" t="s">
        <v>159</v>
      </c>
      <c r="P15" s="30">
        <v>258.05050172276998</v>
      </c>
      <c r="Q15" s="10" t="s">
        <v>159</v>
      </c>
      <c r="R15" s="30">
        <v>255.61699150668801</v>
      </c>
      <c r="S15" s="10" t="s">
        <v>159</v>
      </c>
    </row>
    <row r="16" spans="1:19" x14ac:dyDescent="0.25">
      <c r="A16" s="12" t="s">
        <v>182</v>
      </c>
      <c r="B16" s="30">
        <v>110.91975122272601</v>
      </c>
      <c r="C16" s="10" t="s">
        <v>159</v>
      </c>
      <c r="D16" s="30">
        <v>158.19688580829299</v>
      </c>
      <c r="E16" s="10" t="s">
        <v>159</v>
      </c>
      <c r="F16" s="30">
        <v>825.07041179533906</v>
      </c>
      <c r="G16" s="10" t="s">
        <v>159</v>
      </c>
      <c r="H16" s="30">
        <v>301.87332632535703</v>
      </c>
      <c r="I16" s="10" t="s">
        <v>159</v>
      </c>
      <c r="J16" s="30">
        <v>132.834552408794</v>
      </c>
      <c r="K16" s="10" t="s">
        <v>159</v>
      </c>
      <c r="L16" s="30">
        <v>384.51532479574797</v>
      </c>
      <c r="M16" s="10" t="s">
        <v>159</v>
      </c>
      <c r="N16" s="30">
        <v>372.50084376020902</v>
      </c>
      <c r="O16" s="10" t="s">
        <v>159</v>
      </c>
      <c r="P16" s="30">
        <v>279.31468935894901</v>
      </c>
      <c r="Q16" s="10" t="s">
        <v>159</v>
      </c>
      <c r="R16" s="30">
        <v>259.57981030815398</v>
      </c>
      <c r="S16" s="10" t="s">
        <v>159</v>
      </c>
    </row>
    <row r="17" spans="1:19" x14ac:dyDescent="0.25">
      <c r="A17" s="12" t="s">
        <v>183</v>
      </c>
      <c r="B17" s="30">
        <v>106.64414185554701</v>
      </c>
      <c r="C17" s="10" t="s">
        <v>159</v>
      </c>
      <c r="D17" s="30">
        <v>151.35008819080099</v>
      </c>
      <c r="E17" s="10" t="s">
        <v>159</v>
      </c>
      <c r="F17" s="30">
        <v>855.53093588698698</v>
      </c>
      <c r="G17" s="10" t="s">
        <v>159</v>
      </c>
      <c r="H17" s="30">
        <v>266.731064849875</v>
      </c>
      <c r="I17" s="10" t="s">
        <v>159</v>
      </c>
      <c r="J17" s="30">
        <v>125.880954222222</v>
      </c>
      <c r="K17" s="10" t="s">
        <v>159</v>
      </c>
      <c r="L17" s="30">
        <v>392.96827049472898</v>
      </c>
      <c r="M17" s="10" t="s">
        <v>159</v>
      </c>
      <c r="N17" s="30">
        <v>342.96111286796003</v>
      </c>
      <c r="O17" s="10" t="s">
        <v>159</v>
      </c>
      <c r="P17" s="30">
        <v>290.79872747855501</v>
      </c>
      <c r="Q17" s="10" t="s">
        <v>159</v>
      </c>
      <c r="R17" s="30">
        <v>244.61412255289301</v>
      </c>
      <c r="S17" s="10" t="s">
        <v>159</v>
      </c>
    </row>
    <row r="18" spans="1:19" x14ac:dyDescent="0.25">
      <c r="A18" s="12" t="s">
        <v>184</v>
      </c>
      <c r="B18" s="30">
        <v>101.117944457733</v>
      </c>
      <c r="C18" s="10" t="s">
        <v>159</v>
      </c>
      <c r="D18" s="30">
        <v>170.56459910647001</v>
      </c>
      <c r="E18" s="10" t="s">
        <v>159</v>
      </c>
      <c r="F18" s="30">
        <v>919.44900515419897</v>
      </c>
      <c r="G18" s="10" t="s">
        <v>159</v>
      </c>
      <c r="H18" s="30">
        <v>265.565139388273</v>
      </c>
      <c r="I18" s="10" t="s">
        <v>159</v>
      </c>
      <c r="J18" s="30">
        <v>143.071494440875</v>
      </c>
      <c r="K18" s="10" t="s">
        <v>159</v>
      </c>
      <c r="L18" s="30">
        <v>369.03827142224497</v>
      </c>
      <c r="M18" s="10" t="s">
        <v>159</v>
      </c>
      <c r="N18" s="30">
        <v>364.54370349910698</v>
      </c>
      <c r="O18" s="10" t="s">
        <v>159</v>
      </c>
      <c r="P18" s="30">
        <v>307.88209087995801</v>
      </c>
      <c r="Q18" s="10" t="s">
        <v>159</v>
      </c>
      <c r="R18" s="30">
        <v>259.43958560863803</v>
      </c>
      <c r="S18" s="10" t="s">
        <v>159</v>
      </c>
    </row>
    <row r="19" spans="1:19" x14ac:dyDescent="0.25">
      <c r="A19" s="12" t="s">
        <v>185</v>
      </c>
      <c r="B19" s="30">
        <v>92.513817322336394</v>
      </c>
      <c r="C19" s="10" t="s">
        <v>159</v>
      </c>
      <c r="D19" s="30">
        <v>176.21629983725401</v>
      </c>
      <c r="E19" s="10" t="s">
        <v>159</v>
      </c>
      <c r="F19" s="30">
        <v>931.56327246107298</v>
      </c>
      <c r="G19" s="10" t="s">
        <v>159</v>
      </c>
      <c r="H19" s="30">
        <v>228.588461780259</v>
      </c>
      <c r="I19" s="10" t="s">
        <v>159</v>
      </c>
      <c r="J19" s="30">
        <v>144.253560554324</v>
      </c>
      <c r="K19" s="10" t="s">
        <v>159</v>
      </c>
      <c r="L19" s="30">
        <v>362.69244003112499</v>
      </c>
      <c r="M19" s="10" t="s">
        <v>159</v>
      </c>
      <c r="N19" s="30">
        <v>359.44225507367003</v>
      </c>
      <c r="O19" s="10" t="s">
        <v>159</v>
      </c>
      <c r="P19" s="30">
        <v>382.23260488172201</v>
      </c>
      <c r="Q19" s="10" t="s">
        <v>159</v>
      </c>
      <c r="R19" s="30">
        <v>260.48843144795001</v>
      </c>
      <c r="S19" s="10" t="s">
        <v>159</v>
      </c>
    </row>
    <row r="20" spans="1:19" x14ac:dyDescent="0.25">
      <c r="A20" s="12" t="s">
        <v>186</v>
      </c>
      <c r="B20" s="30">
        <v>85.363679509208296</v>
      </c>
      <c r="C20" s="10" t="s">
        <v>159</v>
      </c>
      <c r="D20" s="30">
        <v>171.80817264316201</v>
      </c>
      <c r="E20" s="10" t="s">
        <v>159</v>
      </c>
      <c r="F20" s="30">
        <v>890.60302467786403</v>
      </c>
      <c r="G20" s="10" t="s">
        <v>180</v>
      </c>
      <c r="H20" s="30">
        <v>229.461189728817</v>
      </c>
      <c r="I20" s="10" t="s">
        <v>159</v>
      </c>
      <c r="J20" s="30">
        <v>130.265827138878</v>
      </c>
      <c r="K20" s="10" t="s">
        <v>159</v>
      </c>
      <c r="L20" s="30">
        <v>371.83280652860702</v>
      </c>
      <c r="M20" s="10" t="s">
        <v>159</v>
      </c>
      <c r="N20" s="30">
        <v>352.91307495496102</v>
      </c>
      <c r="O20" s="10" t="s">
        <v>159</v>
      </c>
      <c r="P20" s="30">
        <v>384.71150658767903</v>
      </c>
      <c r="Q20" s="10" t="s">
        <v>159</v>
      </c>
      <c r="R20" s="30">
        <v>256.78598535044199</v>
      </c>
      <c r="S20" s="10" t="s">
        <v>159</v>
      </c>
    </row>
    <row r="21" spans="1:19" x14ac:dyDescent="0.25">
      <c r="A21" s="12" t="s">
        <v>188</v>
      </c>
      <c r="B21" s="30">
        <v>86.302688195679906</v>
      </c>
      <c r="C21" s="10" t="s">
        <v>159</v>
      </c>
      <c r="D21" s="30">
        <v>173.64202154751101</v>
      </c>
      <c r="E21" s="10" t="s">
        <v>159</v>
      </c>
      <c r="F21" s="30">
        <v>891.25627642168001</v>
      </c>
      <c r="G21" s="10" t="s">
        <v>159</v>
      </c>
      <c r="H21" s="30">
        <v>224.00386373606699</v>
      </c>
      <c r="I21" s="10" t="s">
        <v>159</v>
      </c>
      <c r="J21" s="30">
        <v>134.654062810227</v>
      </c>
      <c r="K21" s="10" t="s">
        <v>159</v>
      </c>
      <c r="L21" s="30">
        <v>370.68161751979</v>
      </c>
      <c r="M21" s="10" t="s">
        <v>159</v>
      </c>
      <c r="N21" s="30">
        <v>369.64182214782801</v>
      </c>
      <c r="O21" s="10" t="s">
        <v>159</v>
      </c>
      <c r="P21" s="30">
        <v>396.93565366154098</v>
      </c>
      <c r="Q21" s="10" t="s">
        <v>159</v>
      </c>
      <c r="R21" s="30">
        <v>262.470921917998</v>
      </c>
      <c r="S21" s="10" t="s">
        <v>159</v>
      </c>
    </row>
    <row r="22" spans="1:19" x14ac:dyDescent="0.25">
      <c r="A22" s="12" t="s">
        <v>189</v>
      </c>
      <c r="B22" s="30">
        <v>86.633514138127097</v>
      </c>
      <c r="C22" s="10" t="s">
        <v>159</v>
      </c>
      <c r="D22" s="30">
        <v>163.972729469802</v>
      </c>
      <c r="E22" s="10" t="s">
        <v>159</v>
      </c>
      <c r="F22" s="30">
        <v>809.19102787285703</v>
      </c>
      <c r="G22" s="10" t="s">
        <v>159</v>
      </c>
      <c r="H22" s="30">
        <v>202.83072059882301</v>
      </c>
      <c r="I22" s="10" t="s">
        <v>159</v>
      </c>
      <c r="J22" s="30">
        <v>135.31292426917301</v>
      </c>
      <c r="K22" s="10" t="s">
        <v>159</v>
      </c>
      <c r="L22" s="30">
        <v>340.50193654459201</v>
      </c>
      <c r="M22" s="10" t="s">
        <v>159</v>
      </c>
      <c r="N22" s="30">
        <v>382.81172042548798</v>
      </c>
      <c r="O22" s="10" t="s">
        <v>159</v>
      </c>
      <c r="P22" s="30">
        <v>377.51893526129197</v>
      </c>
      <c r="Q22" s="10" t="s">
        <v>159</v>
      </c>
      <c r="R22" s="30">
        <v>255.33864918754699</v>
      </c>
      <c r="S22" s="10" t="s">
        <v>159</v>
      </c>
    </row>
    <row r="23" spans="1:19" x14ac:dyDescent="0.25">
      <c r="A23" s="12" t="s">
        <v>190</v>
      </c>
      <c r="B23" s="30">
        <v>79.611204338949406</v>
      </c>
      <c r="C23" s="10" t="s">
        <v>159</v>
      </c>
      <c r="D23" s="30">
        <v>192.70614725691601</v>
      </c>
      <c r="E23" s="10" t="s">
        <v>159</v>
      </c>
      <c r="F23" s="30">
        <v>713.48863437625596</v>
      </c>
      <c r="G23" s="10" t="s">
        <v>159</v>
      </c>
      <c r="H23" s="30">
        <v>199.64501571883201</v>
      </c>
      <c r="I23" s="10" t="s">
        <v>159</v>
      </c>
      <c r="J23" s="30">
        <v>128.841213840097</v>
      </c>
      <c r="K23" s="10" t="s">
        <v>159</v>
      </c>
      <c r="L23" s="30">
        <v>333.42296738060298</v>
      </c>
      <c r="M23" s="10" t="s">
        <v>159</v>
      </c>
      <c r="N23" s="30">
        <v>373.27521682647699</v>
      </c>
      <c r="O23" s="10" t="s">
        <v>159</v>
      </c>
      <c r="P23" s="30">
        <v>334.46235397880298</v>
      </c>
      <c r="Q23" s="10" t="s">
        <v>159</v>
      </c>
      <c r="R23" s="30">
        <v>255.68495361726801</v>
      </c>
      <c r="S23" s="10" t="s">
        <v>159</v>
      </c>
    </row>
    <row r="24" spans="1:19" x14ac:dyDescent="0.25">
      <c r="A24" s="12" t="s">
        <v>191</v>
      </c>
      <c r="B24" s="30">
        <v>73.412629982408205</v>
      </c>
      <c r="C24" s="10" t="s">
        <v>159</v>
      </c>
      <c r="D24" s="30">
        <v>196.592830722695</v>
      </c>
      <c r="E24" s="10" t="s">
        <v>159</v>
      </c>
      <c r="F24" s="30">
        <v>708.92579246815001</v>
      </c>
      <c r="G24" s="10" t="s">
        <v>159</v>
      </c>
      <c r="H24" s="30">
        <v>197.83432044661299</v>
      </c>
      <c r="I24" s="10" t="s">
        <v>159</v>
      </c>
      <c r="J24" s="30">
        <v>131.70700355792101</v>
      </c>
      <c r="K24" s="10" t="s">
        <v>159</v>
      </c>
      <c r="L24" s="30">
        <v>310.380684230746</v>
      </c>
      <c r="M24" s="10" t="s">
        <v>159</v>
      </c>
      <c r="N24" s="30">
        <v>405.45131495617198</v>
      </c>
      <c r="O24" s="10" t="s">
        <v>159</v>
      </c>
      <c r="P24" s="30">
        <v>399.26865248937003</v>
      </c>
      <c r="Q24" s="10" t="s">
        <v>159</v>
      </c>
      <c r="R24" s="30">
        <v>271.27830225068601</v>
      </c>
      <c r="S24" s="10" t="s">
        <v>159</v>
      </c>
    </row>
    <row r="25" spans="1:19" x14ac:dyDescent="0.25">
      <c r="A25" s="12" t="s">
        <v>192</v>
      </c>
      <c r="B25" s="30">
        <v>65.176715592438498</v>
      </c>
      <c r="C25" s="10" t="s">
        <v>159</v>
      </c>
      <c r="D25" s="30">
        <v>210.15867210383601</v>
      </c>
      <c r="E25" s="10" t="s">
        <v>159</v>
      </c>
      <c r="F25" s="30">
        <v>659.50763842303695</v>
      </c>
      <c r="G25" s="10" t="s">
        <v>159</v>
      </c>
      <c r="H25" s="30">
        <v>183.70941894500299</v>
      </c>
      <c r="I25" s="10" t="s">
        <v>159</v>
      </c>
      <c r="J25" s="30">
        <v>124.34002337671799</v>
      </c>
      <c r="K25" s="10" t="s">
        <v>159</v>
      </c>
      <c r="L25" s="30">
        <v>263.491208893357</v>
      </c>
      <c r="M25" s="10" t="s">
        <v>159</v>
      </c>
      <c r="N25" s="30">
        <v>390.00533588112597</v>
      </c>
      <c r="O25" s="10" t="s">
        <v>159</v>
      </c>
      <c r="P25" s="30">
        <v>358.25313216244598</v>
      </c>
      <c r="Q25" s="10" t="s">
        <v>159</v>
      </c>
      <c r="R25" s="30">
        <v>262.78875208779101</v>
      </c>
      <c r="S25" s="10" t="s">
        <v>159</v>
      </c>
    </row>
    <row r="26" spans="1:19" x14ac:dyDescent="0.25">
      <c r="A26" s="12" t="s">
        <v>193</v>
      </c>
      <c r="B26" s="30">
        <v>63.628603454354099</v>
      </c>
      <c r="C26" s="10" t="s">
        <v>159</v>
      </c>
      <c r="D26" s="30">
        <v>217.515786277849</v>
      </c>
      <c r="E26" s="10" t="s">
        <v>159</v>
      </c>
      <c r="F26" s="30">
        <v>627.42245907271297</v>
      </c>
      <c r="G26" s="10" t="s">
        <v>159</v>
      </c>
      <c r="H26" s="30">
        <v>171.67078851976001</v>
      </c>
      <c r="I26" s="10" t="s">
        <v>159</v>
      </c>
      <c r="J26" s="30">
        <v>125.049099825852</v>
      </c>
      <c r="K26" s="10" t="s">
        <v>159</v>
      </c>
      <c r="L26" s="30">
        <v>250.142967641176</v>
      </c>
      <c r="M26" s="10" t="s">
        <v>159</v>
      </c>
      <c r="N26" s="30">
        <v>376.82998652640902</v>
      </c>
      <c r="O26" s="10" t="s">
        <v>159</v>
      </c>
      <c r="P26" s="30">
        <v>442.65743780562502</v>
      </c>
      <c r="Q26" s="10" t="s">
        <v>159</v>
      </c>
      <c r="R26" s="30">
        <v>268.15029280141403</v>
      </c>
      <c r="S26" s="10" t="s">
        <v>159</v>
      </c>
    </row>
    <row r="27" spans="1:19" x14ac:dyDescent="0.25">
      <c r="A27" s="12" t="s">
        <v>194</v>
      </c>
      <c r="B27" s="30">
        <v>59.7112302499078</v>
      </c>
      <c r="C27" s="10" t="s">
        <v>159</v>
      </c>
      <c r="D27" s="30">
        <v>261.86663580049299</v>
      </c>
      <c r="E27" s="10" t="s">
        <v>159</v>
      </c>
      <c r="F27" s="30">
        <v>629.17946512822402</v>
      </c>
      <c r="G27" s="10" t="s">
        <v>159</v>
      </c>
      <c r="H27" s="30">
        <v>206.15187211904399</v>
      </c>
      <c r="I27" s="10" t="s">
        <v>159</v>
      </c>
      <c r="J27" s="30">
        <v>123.81447358591799</v>
      </c>
      <c r="K27" s="10" t="s">
        <v>159</v>
      </c>
      <c r="L27" s="30">
        <v>249.95421268240199</v>
      </c>
      <c r="M27" s="10" t="s">
        <v>159</v>
      </c>
      <c r="N27" s="30">
        <v>434.18204779350901</v>
      </c>
      <c r="O27" s="10" t="s">
        <v>159</v>
      </c>
      <c r="P27" s="30">
        <v>464.09087794109399</v>
      </c>
      <c r="Q27" s="10" t="s">
        <v>159</v>
      </c>
      <c r="R27" s="30">
        <v>306.03616569057903</v>
      </c>
      <c r="S27" s="10" t="s">
        <v>159</v>
      </c>
    </row>
    <row r="28" spans="1:19" x14ac:dyDescent="0.25">
      <c r="A28" s="12" t="s">
        <v>196</v>
      </c>
      <c r="B28" s="30">
        <v>73.389115162778296</v>
      </c>
      <c r="C28" s="10" t="s">
        <v>159</v>
      </c>
      <c r="D28" s="30">
        <v>270.41438810205699</v>
      </c>
      <c r="E28" s="10" t="s">
        <v>159</v>
      </c>
      <c r="F28" s="30">
        <v>595.83125898657295</v>
      </c>
      <c r="G28" s="10" t="s">
        <v>159</v>
      </c>
      <c r="H28" s="30">
        <v>203.77048865641899</v>
      </c>
      <c r="I28" s="10" t="s">
        <v>159</v>
      </c>
      <c r="J28" s="30">
        <v>141.84925559995699</v>
      </c>
      <c r="K28" s="10" t="s">
        <v>159</v>
      </c>
      <c r="L28" s="30">
        <v>237.63536160929101</v>
      </c>
      <c r="M28" s="10" t="s">
        <v>159</v>
      </c>
      <c r="N28" s="30">
        <v>415.50382679786401</v>
      </c>
      <c r="O28" s="10" t="s">
        <v>159</v>
      </c>
      <c r="P28" s="30">
        <v>403.99150500873498</v>
      </c>
      <c r="Q28" s="10" t="s">
        <v>159</v>
      </c>
      <c r="R28" s="30">
        <v>298.32067584252002</v>
      </c>
      <c r="S28" s="10" t="s">
        <v>159</v>
      </c>
    </row>
    <row r="29" spans="1:19" x14ac:dyDescent="0.25">
      <c r="A29" s="12" t="s">
        <v>197</v>
      </c>
      <c r="B29" s="30">
        <v>114.167718887288</v>
      </c>
      <c r="C29" s="10" t="s">
        <v>159</v>
      </c>
      <c r="D29" s="30">
        <v>267.28273708088801</v>
      </c>
      <c r="E29" s="10" t="s">
        <v>159</v>
      </c>
      <c r="F29" s="30">
        <v>554.94565220826701</v>
      </c>
      <c r="G29" s="10" t="s">
        <v>159</v>
      </c>
      <c r="H29" s="30">
        <v>200.88756904277199</v>
      </c>
      <c r="I29" s="10" t="s">
        <v>159</v>
      </c>
      <c r="J29" s="30">
        <v>105.241793332361</v>
      </c>
      <c r="K29" s="10" t="s">
        <v>159</v>
      </c>
      <c r="L29" s="30">
        <v>217.28084538831101</v>
      </c>
      <c r="M29" s="10" t="s">
        <v>159</v>
      </c>
      <c r="N29" s="30">
        <v>334.79009336428197</v>
      </c>
      <c r="O29" s="10" t="s">
        <v>159</v>
      </c>
      <c r="P29" s="30">
        <v>331.29760761951002</v>
      </c>
      <c r="Q29" s="10" t="s">
        <v>187</v>
      </c>
      <c r="R29" s="30">
        <v>265.76205667082502</v>
      </c>
      <c r="S29" s="10" t="s">
        <v>159</v>
      </c>
    </row>
    <row r="30" spans="1:19" x14ac:dyDescent="0.25">
      <c r="A30" s="12" t="s">
        <v>199</v>
      </c>
      <c r="B30" s="30">
        <v>78.850408734399593</v>
      </c>
      <c r="C30" s="10" t="s">
        <v>159</v>
      </c>
      <c r="D30" s="30">
        <v>262.91930393888703</v>
      </c>
      <c r="E30" s="10" t="s">
        <v>159</v>
      </c>
      <c r="F30" s="30">
        <v>538.33670232199199</v>
      </c>
      <c r="G30" s="10" t="s">
        <v>159</v>
      </c>
      <c r="H30" s="30">
        <v>217.932980186961</v>
      </c>
      <c r="I30" s="10" t="s">
        <v>159</v>
      </c>
      <c r="J30" s="30">
        <v>136.292353938769</v>
      </c>
      <c r="K30" s="10" t="s">
        <v>159</v>
      </c>
      <c r="L30" s="30">
        <v>202.427877065346</v>
      </c>
      <c r="M30" s="10" t="s">
        <v>159</v>
      </c>
      <c r="N30" s="30">
        <v>365.374872385976</v>
      </c>
      <c r="O30" s="10" t="s">
        <v>159</v>
      </c>
      <c r="P30" s="30">
        <v>292.03253928706403</v>
      </c>
      <c r="Q30" s="10" t="s">
        <v>159</v>
      </c>
      <c r="R30" s="30">
        <v>272.86097052192298</v>
      </c>
      <c r="S30" s="10" t="s">
        <v>159</v>
      </c>
    </row>
    <row r="31" spans="1:19" x14ac:dyDescent="0.25">
      <c r="A31" s="12" t="s">
        <v>200</v>
      </c>
      <c r="B31" s="30">
        <v>79.065191854061297</v>
      </c>
      <c r="C31" s="10" t="s">
        <v>159</v>
      </c>
      <c r="D31" s="30">
        <v>227.25042953933001</v>
      </c>
      <c r="E31" s="10" t="s">
        <v>159</v>
      </c>
      <c r="F31" s="30">
        <v>508.38820373018001</v>
      </c>
      <c r="G31" s="10" t="s">
        <v>159</v>
      </c>
      <c r="H31" s="30">
        <v>239.65392177679701</v>
      </c>
      <c r="I31" s="10" t="s">
        <v>159</v>
      </c>
      <c r="J31" s="30">
        <v>93.056444496755404</v>
      </c>
      <c r="K31" s="10" t="s">
        <v>201</v>
      </c>
      <c r="L31" s="30">
        <v>196.18053734750501</v>
      </c>
      <c r="M31" s="10" t="s">
        <v>159</v>
      </c>
      <c r="N31" s="30">
        <v>332.66057509066098</v>
      </c>
      <c r="O31" s="10" t="s">
        <v>159</v>
      </c>
      <c r="P31" s="30">
        <v>269.34213005284698</v>
      </c>
      <c r="Q31" s="10" t="s">
        <v>159</v>
      </c>
      <c r="R31" s="30">
        <v>251.577474577467</v>
      </c>
      <c r="S31" s="10" t="s">
        <v>201</v>
      </c>
    </row>
    <row r="32" spans="1:19" x14ac:dyDescent="0.25">
      <c r="A32" s="15" t="s">
        <v>203</v>
      </c>
      <c r="B32" s="31">
        <v>55.274466731487102</v>
      </c>
      <c r="C32" s="14" t="s">
        <v>159</v>
      </c>
      <c r="D32" s="31">
        <v>164.96222948085801</v>
      </c>
      <c r="E32" s="14" t="s">
        <v>159</v>
      </c>
      <c r="F32" s="31">
        <v>394.21987257692803</v>
      </c>
      <c r="G32" s="14" t="s">
        <v>159</v>
      </c>
      <c r="H32" s="31">
        <v>145.63128550389399</v>
      </c>
      <c r="I32" s="14" t="s">
        <v>159</v>
      </c>
      <c r="J32" s="31">
        <v>81.267528273180602</v>
      </c>
      <c r="K32" s="14" t="s">
        <v>159</v>
      </c>
      <c r="L32" s="31">
        <v>143.13054595967299</v>
      </c>
      <c r="M32" s="14" t="s">
        <v>159</v>
      </c>
      <c r="N32" s="31">
        <v>236.72326922555499</v>
      </c>
      <c r="O32" s="14" t="s">
        <v>159</v>
      </c>
      <c r="P32" s="31">
        <v>191.89897439434199</v>
      </c>
      <c r="Q32" s="14" t="s">
        <v>159</v>
      </c>
      <c r="R32" s="31">
        <v>176.63652069336999</v>
      </c>
      <c r="S32" s="14" t="s">
        <v>159</v>
      </c>
    </row>
    <row r="34" spans="1:2" x14ac:dyDescent="0.25">
      <c r="A34" s="16" t="s">
        <v>204</v>
      </c>
      <c r="B34" s="16" t="s">
        <v>218</v>
      </c>
    </row>
    <row r="36" spans="1:2" x14ac:dyDescent="0.25">
      <c r="B36" s="16" t="s">
        <v>219</v>
      </c>
    </row>
    <row r="37" spans="1:2" x14ac:dyDescent="0.25">
      <c r="B37" s="16" t="s">
        <v>220</v>
      </c>
    </row>
    <row r="39" spans="1:2" x14ac:dyDescent="0.25">
      <c r="B39" s="16" t="s">
        <v>211</v>
      </c>
    </row>
    <row r="42" spans="1:2" x14ac:dyDescent="0.25">
      <c r="A42" s="17" t="str">
        <f>HYPERLINK("#'CASINO 7'!A2", "&lt;&lt;&lt; Previous table")</f>
        <v>&lt;&lt;&lt; Previous table</v>
      </c>
    </row>
    <row r="43" spans="1:2" x14ac:dyDescent="0.25">
      <c r="A43" s="17" t="str">
        <f>HYPERLINK("#'CASINO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S4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HYPERLINK("#'INDEX'!B103", "Link to index")</f>
        <v>Link to index</v>
      </c>
    </row>
    <row r="2" spans="1:19" ht="15.75" customHeight="1" x14ac:dyDescent="0.25">
      <c r="A2" s="287" t="s">
        <v>408</v>
      </c>
      <c r="B2" s="286"/>
      <c r="C2" s="286"/>
      <c r="D2" s="286"/>
      <c r="E2" s="286"/>
      <c r="F2" s="286"/>
      <c r="G2" s="286"/>
      <c r="H2" s="286"/>
      <c r="I2" s="286"/>
      <c r="J2" s="286"/>
      <c r="K2" s="286"/>
      <c r="L2" s="286"/>
      <c r="M2" s="286"/>
      <c r="N2" s="286"/>
      <c r="O2" s="286"/>
      <c r="P2" s="286"/>
      <c r="Q2" s="286"/>
      <c r="R2" s="286"/>
      <c r="S2" s="286"/>
    </row>
    <row r="3" spans="1:19" ht="15.75" customHeight="1" x14ac:dyDescent="0.25">
      <c r="A3" s="287" t="s">
        <v>121</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210">
        <v>1343.40713072424</v>
      </c>
      <c r="C7" s="10" t="s">
        <v>159</v>
      </c>
      <c r="D7" s="210">
        <v>1059.6690283046901</v>
      </c>
      <c r="E7" s="10" t="s">
        <v>159</v>
      </c>
      <c r="F7" s="210">
        <v>791.81371411661303</v>
      </c>
      <c r="G7" s="10" t="s">
        <v>159</v>
      </c>
      <c r="H7" s="210">
        <v>768.72625213849801</v>
      </c>
      <c r="I7" s="10" t="s">
        <v>159</v>
      </c>
      <c r="J7" s="210">
        <v>583.819314953564</v>
      </c>
      <c r="K7" s="10" t="s">
        <v>159</v>
      </c>
      <c r="L7" s="210">
        <v>536.85853245603096</v>
      </c>
      <c r="M7" s="10" t="s">
        <v>159</v>
      </c>
      <c r="N7" s="210">
        <v>925.31136717060599</v>
      </c>
      <c r="O7" s="10" t="s">
        <v>159</v>
      </c>
      <c r="P7" s="210">
        <v>812.93771706672806</v>
      </c>
      <c r="Q7" s="10" t="s">
        <v>159</v>
      </c>
      <c r="R7" s="210">
        <v>899.87279558407704</v>
      </c>
      <c r="S7" s="10" t="s">
        <v>159</v>
      </c>
    </row>
    <row r="8" spans="1:19" x14ac:dyDescent="0.25">
      <c r="A8" s="12" t="s">
        <v>171</v>
      </c>
      <c r="B8" s="210">
        <v>1261.9497782590499</v>
      </c>
      <c r="C8" s="10" t="s">
        <v>159</v>
      </c>
      <c r="D8" s="210">
        <v>1185.89262783142</v>
      </c>
      <c r="E8" s="10" t="s">
        <v>159</v>
      </c>
      <c r="F8" s="210">
        <v>1116.34433503534</v>
      </c>
      <c r="G8" s="10" t="s">
        <v>159</v>
      </c>
      <c r="H8" s="210">
        <v>862.93627623837494</v>
      </c>
      <c r="I8" s="10" t="s">
        <v>159</v>
      </c>
      <c r="J8" s="210">
        <v>757.11547003796898</v>
      </c>
      <c r="K8" s="10" t="s">
        <v>159</v>
      </c>
      <c r="L8" s="210">
        <v>568.01118877030103</v>
      </c>
      <c r="M8" s="10" t="s">
        <v>159</v>
      </c>
      <c r="N8" s="210">
        <v>1092.0233027629999</v>
      </c>
      <c r="O8" s="10" t="s">
        <v>159</v>
      </c>
      <c r="P8" s="210">
        <v>840.23535032091104</v>
      </c>
      <c r="Q8" s="10" t="s">
        <v>159</v>
      </c>
      <c r="R8" s="210">
        <v>1020.87575615764</v>
      </c>
      <c r="S8" s="10" t="s">
        <v>159</v>
      </c>
    </row>
    <row r="9" spans="1:19" x14ac:dyDescent="0.25">
      <c r="A9" s="12" t="s">
        <v>172</v>
      </c>
      <c r="B9" s="210">
        <v>1146.89652293884</v>
      </c>
      <c r="C9" s="10" t="s">
        <v>159</v>
      </c>
      <c r="D9" s="210">
        <v>1221.7660668967101</v>
      </c>
      <c r="E9" s="10" t="s">
        <v>159</v>
      </c>
      <c r="F9" s="210">
        <v>1011.93989340315</v>
      </c>
      <c r="G9" s="10" t="s">
        <v>159</v>
      </c>
      <c r="H9" s="210">
        <v>922.68059925342402</v>
      </c>
      <c r="I9" s="10" t="s">
        <v>159</v>
      </c>
      <c r="J9" s="210">
        <v>803.07896052823605</v>
      </c>
      <c r="K9" s="10" t="s">
        <v>159</v>
      </c>
      <c r="L9" s="210">
        <v>630.14792607406298</v>
      </c>
      <c r="M9" s="10" t="s">
        <v>159</v>
      </c>
      <c r="N9" s="210">
        <v>1175.03583058499</v>
      </c>
      <c r="O9" s="10" t="s">
        <v>181</v>
      </c>
      <c r="P9" s="210">
        <v>739.33592476132401</v>
      </c>
      <c r="Q9" s="10" t="s">
        <v>159</v>
      </c>
      <c r="R9" s="210">
        <v>1057.305269405</v>
      </c>
      <c r="S9" s="10" t="s">
        <v>181</v>
      </c>
    </row>
    <row r="10" spans="1:19" x14ac:dyDescent="0.25">
      <c r="A10" s="12" t="s">
        <v>173</v>
      </c>
      <c r="B10" s="210">
        <v>1200.7431435323799</v>
      </c>
      <c r="C10" s="10" t="s">
        <v>159</v>
      </c>
      <c r="D10" s="210">
        <v>1429.7454414285801</v>
      </c>
      <c r="E10" s="10" t="s">
        <v>159</v>
      </c>
      <c r="F10" s="210">
        <v>1079.27136823554</v>
      </c>
      <c r="G10" s="10" t="s">
        <v>159</v>
      </c>
      <c r="H10" s="210">
        <v>1036.28385218328</v>
      </c>
      <c r="I10" s="10" t="s">
        <v>159</v>
      </c>
      <c r="J10" s="210">
        <v>860.47331323983894</v>
      </c>
      <c r="K10" s="10" t="s">
        <v>159</v>
      </c>
      <c r="L10" s="210">
        <v>717.81746229839803</v>
      </c>
      <c r="M10" s="10" t="s">
        <v>159</v>
      </c>
      <c r="N10" s="210">
        <v>1377.65323256036</v>
      </c>
      <c r="O10" s="10" t="s">
        <v>181</v>
      </c>
      <c r="P10" s="210">
        <v>711.52004260954004</v>
      </c>
      <c r="Q10" s="10" t="s">
        <v>159</v>
      </c>
      <c r="R10" s="210">
        <v>1204.7583736731799</v>
      </c>
      <c r="S10" s="10" t="s">
        <v>181</v>
      </c>
    </row>
    <row r="11" spans="1:19" x14ac:dyDescent="0.25">
      <c r="A11" s="12" t="s">
        <v>174</v>
      </c>
      <c r="B11" s="210">
        <v>1316.32357912975</v>
      </c>
      <c r="C11" s="10" t="s">
        <v>159</v>
      </c>
      <c r="D11" s="210">
        <v>1587.36796714294</v>
      </c>
      <c r="E11" s="10" t="s">
        <v>159</v>
      </c>
      <c r="F11" s="210">
        <v>1186.1237491188899</v>
      </c>
      <c r="G11" s="10" t="s">
        <v>159</v>
      </c>
      <c r="H11" s="210">
        <v>1156.97749364933</v>
      </c>
      <c r="I11" s="10" t="s">
        <v>159</v>
      </c>
      <c r="J11" s="210">
        <v>922.81272345080197</v>
      </c>
      <c r="K11" s="10" t="s">
        <v>159</v>
      </c>
      <c r="L11" s="210">
        <v>812.76592277755606</v>
      </c>
      <c r="M11" s="10" t="s">
        <v>159</v>
      </c>
      <c r="N11" s="210">
        <v>1461.58408405771</v>
      </c>
      <c r="O11" s="10" t="s">
        <v>181</v>
      </c>
      <c r="P11" s="210">
        <v>614.45576648085705</v>
      </c>
      <c r="Q11" s="10" t="s">
        <v>159</v>
      </c>
      <c r="R11" s="210">
        <v>1301.9132471493599</v>
      </c>
      <c r="S11" s="10" t="s">
        <v>181</v>
      </c>
    </row>
    <row r="12" spans="1:19" x14ac:dyDescent="0.25">
      <c r="A12" s="12" t="s">
        <v>175</v>
      </c>
      <c r="B12" s="210">
        <v>1348.873171194</v>
      </c>
      <c r="C12" s="10" t="s">
        <v>159</v>
      </c>
      <c r="D12" s="210">
        <v>1668.07116797805</v>
      </c>
      <c r="E12" s="10" t="s">
        <v>159</v>
      </c>
      <c r="F12" s="210">
        <v>1320.3510676748499</v>
      </c>
      <c r="G12" s="10" t="s">
        <v>159</v>
      </c>
      <c r="H12" s="210">
        <v>1140.5717814846901</v>
      </c>
      <c r="I12" s="10" t="s">
        <v>181</v>
      </c>
      <c r="J12" s="210">
        <v>966.25795743883702</v>
      </c>
      <c r="K12" s="10" t="s">
        <v>159</v>
      </c>
      <c r="L12" s="210">
        <v>859.71691220851301</v>
      </c>
      <c r="M12" s="10" t="s">
        <v>159</v>
      </c>
      <c r="N12" s="210">
        <v>1561.1112426997399</v>
      </c>
      <c r="O12" s="10" t="s">
        <v>181</v>
      </c>
      <c r="P12" s="210">
        <v>597.63033117587702</v>
      </c>
      <c r="Q12" s="10" t="s">
        <v>159</v>
      </c>
      <c r="R12" s="210">
        <v>1355.9552519285501</v>
      </c>
      <c r="S12" s="10" t="s">
        <v>181</v>
      </c>
    </row>
    <row r="13" spans="1:19" x14ac:dyDescent="0.25">
      <c r="A13" s="12" t="s">
        <v>176</v>
      </c>
      <c r="B13" s="210">
        <v>1336.3968910511101</v>
      </c>
      <c r="C13" s="10" t="s">
        <v>159</v>
      </c>
      <c r="D13" s="210">
        <v>1666.8644427279801</v>
      </c>
      <c r="E13" s="10" t="s">
        <v>159</v>
      </c>
      <c r="F13" s="210">
        <v>1420.96047269973</v>
      </c>
      <c r="G13" s="10" t="s">
        <v>159</v>
      </c>
      <c r="H13" s="210">
        <v>1148.04471638878</v>
      </c>
      <c r="I13" s="10" t="s">
        <v>181</v>
      </c>
      <c r="J13" s="210">
        <v>996.62945768237205</v>
      </c>
      <c r="K13" s="10" t="s">
        <v>159</v>
      </c>
      <c r="L13" s="210">
        <v>903.01577237089498</v>
      </c>
      <c r="M13" s="10" t="s">
        <v>159</v>
      </c>
      <c r="N13" s="210">
        <v>1598.05751993936</v>
      </c>
      <c r="O13" s="10" t="s">
        <v>181</v>
      </c>
      <c r="P13" s="210">
        <v>550.24339394210801</v>
      </c>
      <c r="Q13" s="10" t="s">
        <v>159</v>
      </c>
      <c r="R13" s="210">
        <v>1365.68164298122</v>
      </c>
      <c r="S13" s="10" t="s">
        <v>181</v>
      </c>
    </row>
    <row r="14" spans="1:19" x14ac:dyDescent="0.25">
      <c r="A14" s="12" t="s">
        <v>177</v>
      </c>
      <c r="B14" s="210">
        <v>1312.91843496406</v>
      </c>
      <c r="C14" s="10" t="s">
        <v>159</v>
      </c>
      <c r="D14" s="210">
        <v>1635.2820059897199</v>
      </c>
      <c r="E14" s="10" t="s">
        <v>181</v>
      </c>
      <c r="F14" s="210">
        <v>1462.0593792259101</v>
      </c>
      <c r="G14" s="10" t="s">
        <v>181</v>
      </c>
      <c r="H14" s="210">
        <v>1163.8729266630501</v>
      </c>
      <c r="I14" s="10" t="s">
        <v>181</v>
      </c>
      <c r="J14" s="210">
        <v>1060.4186614022201</v>
      </c>
      <c r="K14" s="10" t="s">
        <v>159</v>
      </c>
      <c r="L14" s="210">
        <v>1001.92976083675</v>
      </c>
      <c r="M14" s="10" t="s">
        <v>159</v>
      </c>
      <c r="N14" s="210">
        <v>1600.45570269069</v>
      </c>
      <c r="O14" s="10" t="s">
        <v>181</v>
      </c>
      <c r="P14" s="210">
        <v>535.87907622036903</v>
      </c>
      <c r="Q14" s="10" t="s">
        <v>159</v>
      </c>
      <c r="R14" s="210">
        <v>1364.15149849727</v>
      </c>
      <c r="S14" s="10" t="s">
        <v>181</v>
      </c>
    </row>
    <row r="15" spans="1:19" x14ac:dyDescent="0.25">
      <c r="A15" s="12" t="s">
        <v>178</v>
      </c>
      <c r="B15" s="210">
        <v>1321.8128059401899</v>
      </c>
      <c r="C15" s="10" t="s">
        <v>159</v>
      </c>
      <c r="D15" s="210">
        <v>1640.65500018438</v>
      </c>
      <c r="E15" s="10" t="s">
        <v>318</v>
      </c>
      <c r="F15" s="210">
        <v>1539.1514470158199</v>
      </c>
      <c r="G15" s="10" t="s">
        <v>181</v>
      </c>
      <c r="H15" s="210">
        <v>1184.64515236788</v>
      </c>
      <c r="I15" s="10" t="s">
        <v>181</v>
      </c>
      <c r="J15" s="210">
        <v>1116.81106535509</v>
      </c>
      <c r="K15" s="10" t="s">
        <v>159</v>
      </c>
      <c r="L15" s="210">
        <v>1014.18436942059</v>
      </c>
      <c r="M15" s="10" t="s">
        <v>159</v>
      </c>
      <c r="N15" s="210">
        <v>1468.8812364863099</v>
      </c>
      <c r="O15" s="10" t="s">
        <v>181</v>
      </c>
      <c r="P15" s="210">
        <v>494.99705516279602</v>
      </c>
      <c r="Q15" s="10" t="s">
        <v>159</v>
      </c>
      <c r="R15" s="210">
        <v>1337.77103350739</v>
      </c>
      <c r="S15" s="10" t="s">
        <v>405</v>
      </c>
    </row>
    <row r="16" spans="1:19" x14ac:dyDescent="0.25">
      <c r="A16" s="12" t="s">
        <v>182</v>
      </c>
      <c r="B16" s="210">
        <v>1329.7972347311199</v>
      </c>
      <c r="C16" s="10" t="s">
        <v>159</v>
      </c>
      <c r="D16" s="210">
        <v>1669.3371795693299</v>
      </c>
      <c r="E16" s="10" t="s">
        <v>318</v>
      </c>
      <c r="F16" s="210">
        <v>1568.5354095330899</v>
      </c>
      <c r="G16" s="10" t="s">
        <v>181</v>
      </c>
      <c r="H16" s="210">
        <v>1274.42337878273</v>
      </c>
      <c r="I16" s="10" t="s">
        <v>181</v>
      </c>
      <c r="J16" s="210">
        <v>1161.0318123097099</v>
      </c>
      <c r="K16" s="10" t="s">
        <v>159</v>
      </c>
      <c r="L16" s="210">
        <v>1036.70255990856</v>
      </c>
      <c r="M16" s="10" t="s">
        <v>159</v>
      </c>
      <c r="N16" s="210">
        <v>1406.4704302329101</v>
      </c>
      <c r="O16" s="10" t="s">
        <v>181</v>
      </c>
      <c r="P16" s="210">
        <v>518.92429414891501</v>
      </c>
      <c r="Q16" s="10" t="s">
        <v>159</v>
      </c>
      <c r="R16" s="210">
        <v>1354.3707581470301</v>
      </c>
      <c r="S16" s="10" t="s">
        <v>405</v>
      </c>
    </row>
    <row r="17" spans="1:19" x14ac:dyDescent="0.25">
      <c r="A17" s="12" t="s">
        <v>183</v>
      </c>
      <c r="B17" s="210">
        <v>1246.77622596331</v>
      </c>
      <c r="C17" s="10" t="s">
        <v>159</v>
      </c>
      <c r="D17" s="210">
        <v>1686.2216915971801</v>
      </c>
      <c r="E17" s="10" t="s">
        <v>318</v>
      </c>
      <c r="F17" s="210">
        <v>1618.2794926650399</v>
      </c>
      <c r="G17" s="10" t="s">
        <v>181</v>
      </c>
      <c r="H17" s="210">
        <v>1290.4754037288201</v>
      </c>
      <c r="I17" s="10" t="s">
        <v>181</v>
      </c>
      <c r="J17" s="210">
        <v>1156.5830938030599</v>
      </c>
      <c r="K17" s="10" t="s">
        <v>159</v>
      </c>
      <c r="L17" s="210">
        <v>1042.30793765625</v>
      </c>
      <c r="M17" s="10" t="s">
        <v>159</v>
      </c>
      <c r="N17" s="210">
        <v>1376.3032138891199</v>
      </c>
      <c r="O17" s="10" t="s">
        <v>181</v>
      </c>
      <c r="P17" s="210">
        <v>526.268306684148</v>
      </c>
      <c r="Q17" s="10" t="s">
        <v>159</v>
      </c>
      <c r="R17" s="210">
        <v>1354.0411654318</v>
      </c>
      <c r="S17" s="10" t="s">
        <v>405</v>
      </c>
    </row>
    <row r="18" spans="1:19" x14ac:dyDescent="0.25">
      <c r="A18" s="12" t="s">
        <v>184</v>
      </c>
      <c r="B18" s="210">
        <v>1228.4870558756199</v>
      </c>
      <c r="C18" s="10" t="s">
        <v>159</v>
      </c>
      <c r="D18" s="210">
        <v>1676.78795801462</v>
      </c>
      <c r="E18" s="10" t="s">
        <v>318</v>
      </c>
      <c r="F18" s="210">
        <v>1736.94851649712</v>
      </c>
      <c r="G18" s="10" t="s">
        <v>181</v>
      </c>
      <c r="H18" s="210">
        <v>1286.79487280334</v>
      </c>
      <c r="I18" s="10" t="s">
        <v>181</v>
      </c>
      <c r="J18" s="210">
        <v>1130.3342860016101</v>
      </c>
      <c r="K18" s="10" t="s">
        <v>159</v>
      </c>
      <c r="L18" s="210">
        <v>956.72533807664297</v>
      </c>
      <c r="M18" s="10" t="s">
        <v>159</v>
      </c>
      <c r="N18" s="210">
        <v>1382.5003556551801</v>
      </c>
      <c r="O18" s="10" t="s">
        <v>181</v>
      </c>
      <c r="P18" s="210">
        <v>541.87433338791698</v>
      </c>
      <c r="Q18" s="10" t="s">
        <v>159</v>
      </c>
      <c r="R18" s="210">
        <v>1348.92627070105</v>
      </c>
      <c r="S18" s="10" t="s">
        <v>405</v>
      </c>
    </row>
    <row r="19" spans="1:19" x14ac:dyDescent="0.25">
      <c r="A19" s="12" t="s">
        <v>185</v>
      </c>
      <c r="B19" s="210">
        <v>1132.87295801154</v>
      </c>
      <c r="C19" s="10" t="s">
        <v>159</v>
      </c>
      <c r="D19" s="210">
        <v>1666.9431621373101</v>
      </c>
      <c r="E19" s="10" t="s">
        <v>318</v>
      </c>
      <c r="F19" s="210">
        <v>1696.9467036347701</v>
      </c>
      <c r="G19" s="10" t="s">
        <v>181</v>
      </c>
      <c r="H19" s="210">
        <v>1161.1636355171499</v>
      </c>
      <c r="I19" s="10" t="s">
        <v>181</v>
      </c>
      <c r="J19" s="210">
        <v>1136.38644382045</v>
      </c>
      <c r="K19" s="10" t="s">
        <v>159</v>
      </c>
      <c r="L19" s="210">
        <v>944.17033117249196</v>
      </c>
      <c r="M19" s="10" t="s">
        <v>159</v>
      </c>
      <c r="N19" s="210">
        <v>1359.40504354582</v>
      </c>
      <c r="O19" s="10" t="s">
        <v>181</v>
      </c>
      <c r="P19" s="210">
        <v>623.45930751710603</v>
      </c>
      <c r="Q19" s="10" t="s">
        <v>159</v>
      </c>
      <c r="R19" s="210">
        <v>1320.78885707275</v>
      </c>
      <c r="S19" s="10" t="s">
        <v>405</v>
      </c>
    </row>
    <row r="20" spans="1:19" x14ac:dyDescent="0.25">
      <c r="A20" s="12" t="s">
        <v>186</v>
      </c>
      <c r="B20" s="210">
        <v>1043.4254784679499</v>
      </c>
      <c r="C20" s="10" t="s">
        <v>159</v>
      </c>
      <c r="D20" s="210">
        <v>1464.3698200491201</v>
      </c>
      <c r="E20" s="10" t="s">
        <v>159</v>
      </c>
      <c r="F20" s="210">
        <v>1739.50764304318</v>
      </c>
      <c r="G20" s="10" t="s">
        <v>181</v>
      </c>
      <c r="H20" s="210">
        <v>1169.05604725848</v>
      </c>
      <c r="I20" s="10" t="s">
        <v>181</v>
      </c>
      <c r="J20" s="210">
        <v>1048.3208270805101</v>
      </c>
      <c r="K20" s="10" t="s">
        <v>159</v>
      </c>
      <c r="L20" s="210">
        <v>955.58445324951595</v>
      </c>
      <c r="M20" s="10" t="s">
        <v>159</v>
      </c>
      <c r="N20" s="210">
        <v>1328.28769280078</v>
      </c>
      <c r="O20" s="10" t="s">
        <v>181</v>
      </c>
      <c r="P20" s="210">
        <v>628.65583415615504</v>
      </c>
      <c r="Q20" s="10" t="s">
        <v>159</v>
      </c>
      <c r="R20" s="210">
        <v>1240.02189623716</v>
      </c>
      <c r="S20" s="10" t="s">
        <v>181</v>
      </c>
    </row>
    <row r="21" spans="1:19" x14ac:dyDescent="0.25">
      <c r="A21" s="12" t="s">
        <v>188</v>
      </c>
      <c r="B21" s="210">
        <v>987.63795707136205</v>
      </c>
      <c r="C21" s="10" t="s">
        <v>159</v>
      </c>
      <c r="D21" s="210">
        <v>1450.0593396367899</v>
      </c>
      <c r="E21" s="10" t="s">
        <v>159</v>
      </c>
      <c r="F21" s="210">
        <v>1708.47412721809</v>
      </c>
      <c r="G21" s="10" t="s">
        <v>181</v>
      </c>
      <c r="H21" s="210">
        <v>1149.51379500796</v>
      </c>
      <c r="I21" s="10" t="s">
        <v>181</v>
      </c>
      <c r="J21" s="210">
        <v>1013.71807839824</v>
      </c>
      <c r="K21" s="10" t="s">
        <v>159</v>
      </c>
      <c r="L21" s="210">
        <v>958.78244843376001</v>
      </c>
      <c r="M21" s="10" t="s">
        <v>159</v>
      </c>
      <c r="N21" s="210">
        <v>1326.4691354169399</v>
      </c>
      <c r="O21" s="10" t="s">
        <v>181</v>
      </c>
      <c r="P21" s="210">
        <v>650.38769016850495</v>
      </c>
      <c r="Q21" s="10" t="s">
        <v>159</v>
      </c>
      <c r="R21" s="210">
        <v>1228.7219026713799</v>
      </c>
      <c r="S21" s="10" t="s">
        <v>181</v>
      </c>
    </row>
    <row r="22" spans="1:19" x14ac:dyDescent="0.25">
      <c r="A22" s="12" t="s">
        <v>189</v>
      </c>
      <c r="B22" s="210">
        <v>944.64027826942504</v>
      </c>
      <c r="C22" s="10" t="s">
        <v>159</v>
      </c>
      <c r="D22" s="210">
        <v>1278.74055461855</v>
      </c>
      <c r="E22" s="10" t="s">
        <v>181</v>
      </c>
      <c r="F22" s="210">
        <v>1524.31361952718</v>
      </c>
      <c r="G22" s="10" t="s">
        <v>181</v>
      </c>
      <c r="H22" s="210">
        <v>1050.60775212422</v>
      </c>
      <c r="I22" s="10" t="s">
        <v>181</v>
      </c>
      <c r="J22" s="210">
        <v>961.99375547337502</v>
      </c>
      <c r="K22" s="10" t="s">
        <v>159</v>
      </c>
      <c r="L22" s="210">
        <v>906.57915315329501</v>
      </c>
      <c r="M22" s="10" t="s">
        <v>159</v>
      </c>
      <c r="N22" s="210">
        <v>1264.32953141138</v>
      </c>
      <c r="O22" s="10" t="s">
        <v>181</v>
      </c>
      <c r="P22" s="210">
        <v>608.64527991285104</v>
      </c>
      <c r="Q22" s="10" t="s">
        <v>159</v>
      </c>
      <c r="R22" s="210">
        <v>1125.4329529838999</v>
      </c>
      <c r="S22" s="10" t="s">
        <v>181</v>
      </c>
    </row>
    <row r="23" spans="1:19" x14ac:dyDescent="0.25">
      <c r="A23" s="12" t="s">
        <v>190</v>
      </c>
      <c r="B23" s="210">
        <v>914.59298150835298</v>
      </c>
      <c r="C23" s="10" t="s">
        <v>159</v>
      </c>
      <c r="D23" s="210">
        <v>1383.99350549314</v>
      </c>
      <c r="E23" s="10" t="s">
        <v>159</v>
      </c>
      <c r="F23" s="210">
        <v>1342.2418341820501</v>
      </c>
      <c r="G23" s="10" t="s">
        <v>181</v>
      </c>
      <c r="H23" s="210">
        <v>1037.1879951854501</v>
      </c>
      <c r="I23" s="10" t="s">
        <v>181</v>
      </c>
      <c r="J23" s="210">
        <v>933.39711377245806</v>
      </c>
      <c r="K23" s="10" t="s">
        <v>159</v>
      </c>
      <c r="L23" s="210">
        <v>874.322365971404</v>
      </c>
      <c r="M23" s="10" t="s">
        <v>159</v>
      </c>
      <c r="N23" s="210">
        <v>1225.9224936896701</v>
      </c>
      <c r="O23" s="10" t="s">
        <v>181</v>
      </c>
      <c r="P23" s="210">
        <v>550.24291021839804</v>
      </c>
      <c r="Q23" s="10" t="s">
        <v>159</v>
      </c>
      <c r="R23" s="210">
        <v>1135.34833499721</v>
      </c>
      <c r="S23" s="10" t="s">
        <v>181</v>
      </c>
    </row>
    <row r="24" spans="1:19" x14ac:dyDescent="0.25">
      <c r="A24" s="12" t="s">
        <v>191</v>
      </c>
      <c r="B24" s="210">
        <v>884.63233829904698</v>
      </c>
      <c r="C24" s="10" t="s">
        <v>159</v>
      </c>
      <c r="D24" s="210">
        <v>1395.23860301696</v>
      </c>
      <c r="E24" s="10" t="s">
        <v>159</v>
      </c>
      <c r="F24" s="210">
        <v>1357.4036149784199</v>
      </c>
      <c r="G24" s="10" t="s">
        <v>181</v>
      </c>
      <c r="H24" s="210">
        <v>1042.75389522262</v>
      </c>
      <c r="I24" s="10" t="s">
        <v>181</v>
      </c>
      <c r="J24" s="210">
        <v>916.55305901974498</v>
      </c>
      <c r="K24" s="10" t="s">
        <v>159</v>
      </c>
      <c r="L24" s="210">
        <v>833.80229542835195</v>
      </c>
      <c r="M24" s="10" t="s">
        <v>159</v>
      </c>
      <c r="N24" s="210">
        <v>1246.0559256706399</v>
      </c>
      <c r="O24" s="10" t="s">
        <v>181</v>
      </c>
      <c r="P24" s="210">
        <v>625.16777888444904</v>
      </c>
      <c r="Q24" s="10" t="s">
        <v>159</v>
      </c>
      <c r="R24" s="210">
        <v>1149.43440933753</v>
      </c>
      <c r="S24" s="10" t="s">
        <v>181</v>
      </c>
    </row>
    <row r="25" spans="1:19" x14ac:dyDescent="0.25">
      <c r="A25" s="12" t="s">
        <v>192</v>
      </c>
      <c r="B25" s="210">
        <v>837.11224881946998</v>
      </c>
      <c r="C25" s="10" t="s">
        <v>159</v>
      </c>
      <c r="D25" s="210">
        <v>1386.9917503885299</v>
      </c>
      <c r="E25" s="10" t="s">
        <v>159</v>
      </c>
      <c r="F25" s="210">
        <v>1344.5448410940201</v>
      </c>
      <c r="G25" s="10" t="s">
        <v>181</v>
      </c>
      <c r="H25" s="210">
        <v>1023.55224076333</v>
      </c>
      <c r="I25" s="10" t="s">
        <v>181</v>
      </c>
      <c r="J25" s="210">
        <v>885.65354354765896</v>
      </c>
      <c r="K25" s="10" t="s">
        <v>159</v>
      </c>
      <c r="L25" s="210">
        <v>794.87596758861105</v>
      </c>
      <c r="M25" s="10" t="s">
        <v>159</v>
      </c>
      <c r="N25" s="210">
        <v>1159.7207726552399</v>
      </c>
      <c r="O25" s="10" t="s">
        <v>181</v>
      </c>
      <c r="P25" s="210">
        <v>591.90742366304403</v>
      </c>
      <c r="Q25" s="10" t="s">
        <v>159</v>
      </c>
      <c r="R25" s="210">
        <v>1113.02297960588</v>
      </c>
      <c r="S25" s="10" t="s">
        <v>181</v>
      </c>
    </row>
    <row r="26" spans="1:19" x14ac:dyDescent="0.25">
      <c r="A26" s="12" t="s">
        <v>193</v>
      </c>
      <c r="B26" s="210">
        <v>773.16185931820496</v>
      </c>
      <c r="C26" s="10" t="s">
        <v>159</v>
      </c>
      <c r="D26" s="210">
        <v>1366.79867829206</v>
      </c>
      <c r="E26" s="10" t="s">
        <v>159</v>
      </c>
      <c r="F26" s="210">
        <v>1369.7803219702901</v>
      </c>
      <c r="G26" s="10" t="s">
        <v>181</v>
      </c>
      <c r="H26" s="210">
        <v>965.65265444395698</v>
      </c>
      <c r="I26" s="10" t="s">
        <v>181</v>
      </c>
      <c r="J26" s="210">
        <v>852.01622241399502</v>
      </c>
      <c r="K26" s="10" t="s">
        <v>159</v>
      </c>
      <c r="L26" s="210">
        <v>749.81484183824296</v>
      </c>
      <c r="M26" s="10" t="s">
        <v>159</v>
      </c>
      <c r="N26" s="210">
        <v>1105.26464775624</v>
      </c>
      <c r="O26" s="10" t="s">
        <v>181</v>
      </c>
      <c r="P26" s="210">
        <v>660.71004319294298</v>
      </c>
      <c r="Q26" s="10" t="s">
        <v>159</v>
      </c>
      <c r="R26" s="210">
        <v>1084.4056977570201</v>
      </c>
      <c r="S26" s="10" t="s">
        <v>181</v>
      </c>
    </row>
    <row r="27" spans="1:19" x14ac:dyDescent="0.25">
      <c r="A27" s="12" t="s">
        <v>194</v>
      </c>
      <c r="B27" s="210">
        <v>736.88764076816199</v>
      </c>
      <c r="C27" s="10" t="s">
        <v>159</v>
      </c>
      <c r="D27" s="210">
        <v>1441.0109188803499</v>
      </c>
      <c r="E27" s="10" t="s">
        <v>159</v>
      </c>
      <c r="F27" s="210">
        <v>1456.0141362382201</v>
      </c>
      <c r="G27" s="10" t="s">
        <v>181</v>
      </c>
      <c r="H27" s="210">
        <v>1010.5299072686699</v>
      </c>
      <c r="I27" s="10" t="s">
        <v>181</v>
      </c>
      <c r="J27" s="210">
        <v>828.35487589503805</v>
      </c>
      <c r="K27" s="10" t="s">
        <v>159</v>
      </c>
      <c r="L27" s="210">
        <v>740.16605533848997</v>
      </c>
      <c r="M27" s="10" t="s">
        <v>159</v>
      </c>
      <c r="N27" s="210">
        <v>1153.0580329982099</v>
      </c>
      <c r="O27" s="10" t="s">
        <v>181</v>
      </c>
      <c r="P27" s="210">
        <v>680.58865466483303</v>
      </c>
      <c r="Q27" s="10" t="s">
        <v>159</v>
      </c>
      <c r="R27" s="210">
        <v>1130.05760594615</v>
      </c>
      <c r="S27" s="10" t="s">
        <v>181</v>
      </c>
    </row>
    <row r="28" spans="1:19" x14ac:dyDescent="0.25">
      <c r="A28" s="12" t="s">
        <v>196</v>
      </c>
      <c r="B28" s="210">
        <v>730.62712262943899</v>
      </c>
      <c r="C28" s="10" t="s">
        <v>159</v>
      </c>
      <c r="D28" s="210">
        <v>1489.59674471209</v>
      </c>
      <c r="E28" s="10" t="s">
        <v>159</v>
      </c>
      <c r="F28" s="210">
        <v>1443.3954349744799</v>
      </c>
      <c r="G28" s="10" t="s">
        <v>181</v>
      </c>
      <c r="H28" s="210">
        <v>1019.17617725584</v>
      </c>
      <c r="I28" s="10" t="s">
        <v>181</v>
      </c>
      <c r="J28" s="210">
        <v>832.50789032556895</v>
      </c>
      <c r="K28" s="10" t="s">
        <v>159</v>
      </c>
      <c r="L28" s="210">
        <v>734.87865391327205</v>
      </c>
      <c r="M28" s="10" t="s">
        <v>159</v>
      </c>
      <c r="N28" s="210">
        <v>1126.11613957542</v>
      </c>
      <c r="O28" s="10" t="s">
        <v>181</v>
      </c>
      <c r="P28" s="210">
        <v>634.47964994315601</v>
      </c>
      <c r="Q28" s="10" t="s">
        <v>159</v>
      </c>
      <c r="R28" s="210">
        <v>1136.1775341294001</v>
      </c>
      <c r="S28" s="10" t="s">
        <v>181</v>
      </c>
    </row>
    <row r="29" spans="1:19" x14ac:dyDescent="0.25">
      <c r="A29" s="12" t="s">
        <v>197</v>
      </c>
      <c r="B29" s="210">
        <v>748.44422881565197</v>
      </c>
      <c r="C29" s="10" t="s">
        <v>159</v>
      </c>
      <c r="D29" s="210">
        <v>1455.08532005761</v>
      </c>
      <c r="E29" s="10" t="s">
        <v>159</v>
      </c>
      <c r="F29" s="210">
        <v>1405.51961513522</v>
      </c>
      <c r="G29" s="10" t="s">
        <v>181</v>
      </c>
      <c r="H29" s="210">
        <v>986.04161842786596</v>
      </c>
      <c r="I29" s="10" t="s">
        <v>181</v>
      </c>
      <c r="J29" s="210">
        <v>744.82450320412602</v>
      </c>
      <c r="K29" s="10" t="s">
        <v>159</v>
      </c>
      <c r="L29" s="210">
        <v>682.49048008122304</v>
      </c>
      <c r="M29" s="10" t="s">
        <v>159</v>
      </c>
      <c r="N29" s="210">
        <v>1008.6664011655</v>
      </c>
      <c r="O29" s="10" t="s">
        <v>181</v>
      </c>
      <c r="P29" s="210">
        <v>541.83056741660801</v>
      </c>
      <c r="Q29" s="10" t="s">
        <v>159</v>
      </c>
      <c r="R29" s="210">
        <v>1071.9522230728401</v>
      </c>
      <c r="S29" s="10" t="s">
        <v>181</v>
      </c>
    </row>
    <row r="30" spans="1:19" x14ac:dyDescent="0.25">
      <c r="A30" s="12" t="s">
        <v>199</v>
      </c>
      <c r="B30" s="210">
        <v>721.16761406590899</v>
      </c>
      <c r="C30" s="10" t="s">
        <v>159</v>
      </c>
      <c r="D30" s="210">
        <v>1445.76509071653</v>
      </c>
      <c r="E30" s="10" t="s">
        <v>159</v>
      </c>
      <c r="F30" s="210">
        <v>1442.2334267117001</v>
      </c>
      <c r="G30" s="10" t="s">
        <v>202</v>
      </c>
      <c r="H30" s="210">
        <v>1004.75338625886</v>
      </c>
      <c r="I30" s="10" t="s">
        <v>181</v>
      </c>
      <c r="J30" s="210">
        <v>762.84493036275398</v>
      </c>
      <c r="K30" s="10" t="s">
        <v>159</v>
      </c>
      <c r="L30" s="210">
        <v>643.65116422774304</v>
      </c>
      <c r="M30" s="10" t="s">
        <v>159</v>
      </c>
      <c r="N30" s="210">
        <v>1031.6378556460299</v>
      </c>
      <c r="O30" s="10" t="s">
        <v>181</v>
      </c>
      <c r="P30" s="210">
        <v>502.740381135978</v>
      </c>
      <c r="Q30" s="10" t="s">
        <v>201</v>
      </c>
      <c r="R30" s="210">
        <v>1075.5713362134099</v>
      </c>
      <c r="S30" s="10" t="s">
        <v>202</v>
      </c>
    </row>
    <row r="31" spans="1:19" x14ac:dyDescent="0.25">
      <c r="A31" s="12" t="s">
        <v>200</v>
      </c>
      <c r="B31" s="210">
        <v>727.71324209937802</v>
      </c>
      <c r="C31" s="10" t="s">
        <v>201</v>
      </c>
      <c r="D31" s="210">
        <v>1424.08206050887</v>
      </c>
      <c r="E31" s="10" t="s">
        <v>159</v>
      </c>
      <c r="F31" s="210">
        <v>1428.1414417431999</v>
      </c>
      <c r="G31" s="10" t="s">
        <v>181</v>
      </c>
      <c r="H31" s="210">
        <v>1036.81035127261</v>
      </c>
      <c r="I31" s="10" t="s">
        <v>181</v>
      </c>
      <c r="J31" s="210">
        <v>724.20239888997901</v>
      </c>
      <c r="K31" s="10" t="s">
        <v>201</v>
      </c>
      <c r="L31" s="210">
        <v>645.36568211382098</v>
      </c>
      <c r="M31" s="10" t="s">
        <v>201</v>
      </c>
      <c r="N31" s="210">
        <v>998.51841573836202</v>
      </c>
      <c r="O31" s="10" t="s">
        <v>181</v>
      </c>
      <c r="P31" s="210">
        <v>502.66826100878598</v>
      </c>
      <c r="Q31" s="10" t="s">
        <v>201</v>
      </c>
      <c r="R31" s="210">
        <v>1063.9091035628901</v>
      </c>
      <c r="S31" s="10" t="s">
        <v>202</v>
      </c>
    </row>
    <row r="32" spans="1:19" x14ac:dyDescent="0.25">
      <c r="A32" s="15" t="s">
        <v>203</v>
      </c>
      <c r="B32" s="211">
        <v>595.61021282725301</v>
      </c>
      <c r="C32" s="14" t="s">
        <v>159</v>
      </c>
      <c r="D32" s="211">
        <v>1173.44261135753</v>
      </c>
      <c r="E32" s="14" t="s">
        <v>159</v>
      </c>
      <c r="F32" s="211">
        <v>1224.1127829741099</v>
      </c>
      <c r="G32" s="14" t="s">
        <v>159</v>
      </c>
      <c r="H32" s="211">
        <v>771.594845873547</v>
      </c>
      <c r="I32" s="14" t="s">
        <v>181</v>
      </c>
      <c r="J32" s="211">
        <v>577.88372363937697</v>
      </c>
      <c r="K32" s="14" t="s">
        <v>159</v>
      </c>
      <c r="L32" s="211">
        <v>515.004447235974</v>
      </c>
      <c r="M32" s="14" t="s">
        <v>159</v>
      </c>
      <c r="N32" s="211">
        <v>745.22174154746699</v>
      </c>
      <c r="O32" s="14" t="s">
        <v>181</v>
      </c>
      <c r="P32" s="211">
        <v>412.24207994702499</v>
      </c>
      <c r="Q32" s="14" t="s">
        <v>159</v>
      </c>
      <c r="R32" s="211">
        <v>838.18066348771094</v>
      </c>
      <c r="S32" s="14" t="s">
        <v>181</v>
      </c>
    </row>
    <row r="34" spans="1:2" x14ac:dyDescent="0.25">
      <c r="A34" s="16" t="s">
        <v>204</v>
      </c>
      <c r="B34" s="16" t="s">
        <v>218</v>
      </c>
    </row>
    <row r="37" spans="1:2" x14ac:dyDescent="0.25">
      <c r="B37" s="16" t="s">
        <v>322</v>
      </c>
    </row>
    <row r="38" spans="1:2" x14ac:dyDescent="0.25">
      <c r="B38" s="16" t="s">
        <v>210</v>
      </c>
    </row>
    <row r="39" spans="1:2" x14ac:dyDescent="0.25">
      <c r="B39" s="16" t="s">
        <v>211</v>
      </c>
    </row>
    <row r="42" spans="1:2" x14ac:dyDescent="0.25">
      <c r="A42" s="17" t="str">
        <f>HYPERLINK("#'GAMING 7'!A2", "&lt;&lt;&lt; Previous table")</f>
        <v>&lt;&lt;&lt; Previous table</v>
      </c>
    </row>
    <row r="43" spans="1:2" x14ac:dyDescent="0.25">
      <c r="A43" s="17" t="str">
        <f>HYPERLINK("#'GAMING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S4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HYPERLINK("#'INDEX'!B104", "Link to index")</f>
        <v>Link to index</v>
      </c>
    </row>
    <row r="2" spans="1:19" ht="15.75" customHeight="1" x14ac:dyDescent="0.25">
      <c r="A2" s="287" t="s">
        <v>409</v>
      </c>
      <c r="B2" s="286"/>
      <c r="C2" s="286"/>
      <c r="D2" s="286"/>
      <c r="E2" s="286"/>
      <c r="F2" s="286"/>
      <c r="G2" s="286"/>
      <c r="H2" s="286"/>
      <c r="I2" s="286"/>
      <c r="J2" s="286"/>
      <c r="K2" s="286"/>
      <c r="L2" s="286"/>
      <c r="M2" s="286"/>
      <c r="N2" s="286"/>
      <c r="O2" s="286"/>
      <c r="P2" s="286"/>
      <c r="Q2" s="286"/>
      <c r="R2" s="286"/>
      <c r="S2" s="286"/>
    </row>
    <row r="3" spans="1:19" ht="15.75" customHeight="1" x14ac:dyDescent="0.25">
      <c r="A3" s="287" t="s">
        <v>122</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225</v>
      </c>
      <c r="B6" s="288"/>
      <c r="C6" s="288"/>
      <c r="D6" s="288"/>
      <c r="E6" s="288"/>
      <c r="F6" s="288"/>
      <c r="G6" s="288"/>
      <c r="H6" s="288"/>
      <c r="I6" s="288"/>
      <c r="J6" s="288"/>
      <c r="K6" s="288"/>
      <c r="L6" s="288"/>
      <c r="M6" s="288"/>
      <c r="N6" s="288"/>
      <c r="O6" s="288"/>
      <c r="P6" s="288"/>
      <c r="Q6" s="288"/>
      <c r="R6" s="288"/>
      <c r="S6" s="288"/>
    </row>
    <row r="7" spans="1:19" x14ac:dyDescent="0.25">
      <c r="A7" s="12" t="s">
        <v>170</v>
      </c>
      <c r="B7" s="212">
        <v>2.2887398681811799</v>
      </c>
      <c r="C7" s="10" t="s">
        <v>159</v>
      </c>
      <c r="D7" s="212">
        <v>2.1891631222792798</v>
      </c>
      <c r="E7" s="10" t="s">
        <v>159</v>
      </c>
      <c r="F7" s="212">
        <v>1.6667082802547799</v>
      </c>
      <c r="G7" s="10" t="s">
        <v>159</v>
      </c>
      <c r="H7" s="212">
        <v>1.81493976345466</v>
      </c>
      <c r="I7" s="10" t="s">
        <v>159</v>
      </c>
      <c r="J7" s="212">
        <v>1.38661732215606</v>
      </c>
      <c r="K7" s="10" t="s">
        <v>159</v>
      </c>
      <c r="L7" s="212">
        <v>1.4281485842444599</v>
      </c>
      <c r="M7" s="10" t="s">
        <v>159</v>
      </c>
      <c r="N7" s="212">
        <v>2.1224236800119698</v>
      </c>
      <c r="O7" s="10" t="s">
        <v>159</v>
      </c>
      <c r="P7" s="212">
        <v>1.78581239434823</v>
      </c>
      <c r="Q7" s="10" t="s">
        <v>159</v>
      </c>
      <c r="R7" s="212">
        <v>1.99093293579431</v>
      </c>
      <c r="S7" s="10" t="s">
        <v>159</v>
      </c>
    </row>
    <row r="8" spans="1:19" x14ac:dyDescent="0.25">
      <c r="A8" s="12" t="s">
        <v>171</v>
      </c>
      <c r="B8" s="212">
        <v>2.1973340319091399</v>
      </c>
      <c r="C8" s="10" t="s">
        <v>159</v>
      </c>
      <c r="D8" s="212">
        <v>2.42167362908003</v>
      </c>
      <c r="E8" s="10" t="s">
        <v>159</v>
      </c>
      <c r="F8" s="212">
        <v>2.3150535005834301</v>
      </c>
      <c r="G8" s="10" t="s">
        <v>159</v>
      </c>
      <c r="H8" s="212">
        <v>2.0417700596524901</v>
      </c>
      <c r="I8" s="10" t="s">
        <v>159</v>
      </c>
      <c r="J8" s="212">
        <v>1.78816607708062</v>
      </c>
      <c r="K8" s="10" t="s">
        <v>159</v>
      </c>
      <c r="L8" s="212">
        <v>1.48367551932685</v>
      </c>
      <c r="M8" s="10" t="s">
        <v>159</v>
      </c>
      <c r="N8" s="212">
        <v>2.50193256724932</v>
      </c>
      <c r="O8" s="10" t="s">
        <v>159</v>
      </c>
      <c r="P8" s="212">
        <v>1.8535737699988</v>
      </c>
      <c r="Q8" s="10" t="s">
        <v>159</v>
      </c>
      <c r="R8" s="212">
        <v>2.24897984701248</v>
      </c>
      <c r="S8" s="10" t="s">
        <v>159</v>
      </c>
    </row>
    <row r="9" spans="1:19" x14ac:dyDescent="0.25">
      <c r="A9" s="12" t="s">
        <v>172</v>
      </c>
      <c r="B9" s="212">
        <v>1.9267675483214599</v>
      </c>
      <c r="C9" s="10" t="s">
        <v>159</v>
      </c>
      <c r="D9" s="212">
        <v>2.4225733717477298</v>
      </c>
      <c r="E9" s="10" t="s">
        <v>159</v>
      </c>
      <c r="F9" s="212">
        <v>2.0842305347741799</v>
      </c>
      <c r="G9" s="10" t="s">
        <v>159</v>
      </c>
      <c r="H9" s="212">
        <v>2.0997469449204802</v>
      </c>
      <c r="I9" s="10" t="s">
        <v>159</v>
      </c>
      <c r="J9" s="212">
        <v>1.8578476299584701</v>
      </c>
      <c r="K9" s="10" t="s">
        <v>159</v>
      </c>
      <c r="L9" s="212">
        <v>1.62092959765724</v>
      </c>
      <c r="M9" s="10" t="s">
        <v>159</v>
      </c>
      <c r="N9" s="212">
        <v>2.62208199691639</v>
      </c>
      <c r="O9" s="10" t="s">
        <v>181</v>
      </c>
      <c r="P9" s="212">
        <v>1.6153090825371199</v>
      </c>
      <c r="Q9" s="10" t="s">
        <v>159</v>
      </c>
      <c r="R9" s="212">
        <v>2.26629947741678</v>
      </c>
      <c r="S9" s="10" t="s">
        <v>181</v>
      </c>
    </row>
    <row r="10" spans="1:19" x14ac:dyDescent="0.25">
      <c r="A10" s="12" t="s">
        <v>173</v>
      </c>
      <c r="B10" s="212">
        <v>2.0082768148706398</v>
      </c>
      <c r="C10" s="10" t="s">
        <v>159</v>
      </c>
      <c r="D10" s="212">
        <v>2.7612250251698098</v>
      </c>
      <c r="E10" s="10" t="s">
        <v>159</v>
      </c>
      <c r="F10" s="212">
        <v>2.22067476383266</v>
      </c>
      <c r="G10" s="10" t="s">
        <v>159</v>
      </c>
      <c r="H10" s="212">
        <v>2.3085104415504398</v>
      </c>
      <c r="I10" s="10" t="s">
        <v>159</v>
      </c>
      <c r="J10" s="212">
        <v>1.9169114877589499</v>
      </c>
      <c r="K10" s="10" t="s">
        <v>159</v>
      </c>
      <c r="L10" s="212">
        <v>1.8160750000000001</v>
      </c>
      <c r="M10" s="10" t="s">
        <v>159</v>
      </c>
      <c r="N10" s="212">
        <v>2.9638477483379702</v>
      </c>
      <c r="O10" s="10" t="s">
        <v>181</v>
      </c>
      <c r="P10" s="212">
        <v>1.52030482080733</v>
      </c>
      <c r="Q10" s="10" t="s">
        <v>159</v>
      </c>
      <c r="R10" s="212">
        <v>2.5121684030760698</v>
      </c>
      <c r="S10" s="10" t="s">
        <v>181</v>
      </c>
    </row>
    <row r="11" spans="1:19" x14ac:dyDescent="0.25">
      <c r="A11" s="12" t="s">
        <v>174</v>
      </c>
      <c r="B11" s="212">
        <v>2.1527624309392301</v>
      </c>
      <c r="C11" s="10" t="s">
        <v>159</v>
      </c>
      <c r="D11" s="212">
        <v>3.0180851136324902</v>
      </c>
      <c r="E11" s="10" t="s">
        <v>159</v>
      </c>
      <c r="F11" s="212">
        <v>2.2382690002397498</v>
      </c>
      <c r="G11" s="10" t="s">
        <v>159</v>
      </c>
      <c r="H11" s="212">
        <v>2.5607312461852199</v>
      </c>
      <c r="I11" s="10" t="s">
        <v>159</v>
      </c>
      <c r="J11" s="212">
        <v>2.074310993593</v>
      </c>
      <c r="K11" s="10" t="s">
        <v>159</v>
      </c>
      <c r="L11" s="212">
        <v>2.04656357388316</v>
      </c>
      <c r="M11" s="10" t="s">
        <v>159</v>
      </c>
      <c r="N11" s="212">
        <v>3.04435750215944</v>
      </c>
      <c r="O11" s="10" t="s">
        <v>181</v>
      </c>
      <c r="P11" s="212">
        <v>1.30751488293868</v>
      </c>
      <c r="Q11" s="10" t="s">
        <v>159</v>
      </c>
      <c r="R11" s="212">
        <v>2.6719484305885799</v>
      </c>
      <c r="S11" s="10" t="s">
        <v>181</v>
      </c>
    </row>
    <row r="12" spans="1:19" x14ac:dyDescent="0.25">
      <c r="A12" s="12" t="s">
        <v>175</v>
      </c>
      <c r="B12" s="212">
        <v>2.0625419508498402</v>
      </c>
      <c r="C12" s="10" t="s">
        <v>159</v>
      </c>
      <c r="D12" s="212">
        <v>3.08042329393143</v>
      </c>
      <c r="E12" s="10" t="s">
        <v>159</v>
      </c>
      <c r="F12" s="212">
        <v>2.4853434065934099</v>
      </c>
      <c r="G12" s="10" t="s">
        <v>159</v>
      </c>
      <c r="H12" s="212">
        <v>2.4828133567662598</v>
      </c>
      <c r="I12" s="10" t="s">
        <v>181</v>
      </c>
      <c r="J12" s="212">
        <v>2.13500565702279</v>
      </c>
      <c r="K12" s="10" t="s">
        <v>159</v>
      </c>
      <c r="L12" s="212">
        <v>2.13803317822238</v>
      </c>
      <c r="M12" s="10" t="s">
        <v>159</v>
      </c>
      <c r="N12" s="212">
        <v>3.2233035280396498</v>
      </c>
      <c r="O12" s="10" t="s">
        <v>181</v>
      </c>
      <c r="P12" s="212">
        <v>1.25050316527529</v>
      </c>
      <c r="Q12" s="10" t="s">
        <v>159</v>
      </c>
      <c r="R12" s="212">
        <v>2.7270820125283701</v>
      </c>
      <c r="S12" s="10" t="s">
        <v>181</v>
      </c>
    </row>
    <row r="13" spans="1:19" x14ac:dyDescent="0.25">
      <c r="A13" s="12" t="s">
        <v>176</v>
      </c>
      <c r="B13" s="212">
        <v>1.8841033237663201</v>
      </c>
      <c r="C13" s="10" t="s">
        <v>159</v>
      </c>
      <c r="D13" s="212">
        <v>3.0378987009640301</v>
      </c>
      <c r="E13" s="10" t="s">
        <v>159</v>
      </c>
      <c r="F13" s="212">
        <v>2.6303631051752898</v>
      </c>
      <c r="G13" s="10" t="s">
        <v>159</v>
      </c>
      <c r="H13" s="212">
        <v>2.4885300898940401</v>
      </c>
      <c r="I13" s="10" t="s">
        <v>181</v>
      </c>
      <c r="J13" s="212">
        <v>2.14957007357504</v>
      </c>
      <c r="K13" s="10" t="s">
        <v>159</v>
      </c>
      <c r="L13" s="212">
        <v>2.1892976548146499</v>
      </c>
      <c r="M13" s="10" t="s">
        <v>159</v>
      </c>
      <c r="N13" s="212">
        <v>3.2209457432730502</v>
      </c>
      <c r="O13" s="10" t="s">
        <v>181</v>
      </c>
      <c r="P13" s="212">
        <v>1.14141552299703</v>
      </c>
      <c r="Q13" s="10" t="s">
        <v>159</v>
      </c>
      <c r="R13" s="212">
        <v>2.7014807667143899</v>
      </c>
      <c r="S13" s="10" t="s">
        <v>181</v>
      </c>
    </row>
    <row r="14" spans="1:19" x14ac:dyDescent="0.25">
      <c r="A14" s="12" t="s">
        <v>177</v>
      </c>
      <c r="B14" s="212">
        <v>1.88338888388433</v>
      </c>
      <c r="C14" s="10" t="s">
        <v>159</v>
      </c>
      <c r="D14" s="212">
        <v>3.02453642950876</v>
      </c>
      <c r="E14" s="10" t="s">
        <v>181</v>
      </c>
      <c r="F14" s="212">
        <v>2.5224657437710398</v>
      </c>
      <c r="G14" s="10" t="s">
        <v>181</v>
      </c>
      <c r="H14" s="212">
        <v>2.4048191215986301</v>
      </c>
      <c r="I14" s="10" t="s">
        <v>181</v>
      </c>
      <c r="J14" s="212">
        <v>2.1546035668242398</v>
      </c>
      <c r="K14" s="10" t="s">
        <v>159</v>
      </c>
      <c r="L14" s="212">
        <v>2.2519171223579599</v>
      </c>
      <c r="M14" s="10" t="s">
        <v>159</v>
      </c>
      <c r="N14" s="212">
        <v>3.1003974188095298</v>
      </c>
      <c r="O14" s="10" t="s">
        <v>181</v>
      </c>
      <c r="P14" s="212">
        <v>1.0286499569266101</v>
      </c>
      <c r="Q14" s="10" t="s">
        <v>159</v>
      </c>
      <c r="R14" s="212">
        <v>2.6285936005847401</v>
      </c>
      <c r="S14" s="10" t="s">
        <v>181</v>
      </c>
    </row>
    <row r="15" spans="1:19" x14ac:dyDescent="0.25">
      <c r="A15" s="12" t="s">
        <v>178</v>
      </c>
      <c r="B15" s="212">
        <v>1.8137311464600701</v>
      </c>
      <c r="C15" s="10" t="s">
        <v>159</v>
      </c>
      <c r="D15" s="212">
        <v>3.1042374164885702</v>
      </c>
      <c r="E15" s="10" t="s">
        <v>318</v>
      </c>
      <c r="F15" s="212">
        <v>2.6764727339048</v>
      </c>
      <c r="G15" s="10" t="s">
        <v>181</v>
      </c>
      <c r="H15" s="212">
        <v>2.51049962476975</v>
      </c>
      <c r="I15" s="10" t="s">
        <v>181</v>
      </c>
      <c r="J15" s="212">
        <v>2.3174148259573002</v>
      </c>
      <c r="K15" s="10" t="s">
        <v>159</v>
      </c>
      <c r="L15" s="212">
        <v>2.3093997734994298</v>
      </c>
      <c r="M15" s="10" t="s">
        <v>159</v>
      </c>
      <c r="N15" s="212">
        <v>2.8743049063126098</v>
      </c>
      <c r="O15" s="10" t="s">
        <v>181</v>
      </c>
      <c r="P15" s="212">
        <v>0.93446708524324995</v>
      </c>
      <c r="Q15" s="10" t="s">
        <v>159</v>
      </c>
      <c r="R15" s="212">
        <v>2.6147611265116502</v>
      </c>
      <c r="S15" s="10" t="s">
        <v>405</v>
      </c>
    </row>
    <row r="16" spans="1:19" x14ac:dyDescent="0.25">
      <c r="A16" s="12" t="s">
        <v>182</v>
      </c>
      <c r="B16" s="212">
        <v>1.7700339296730401</v>
      </c>
      <c r="C16" s="10" t="s">
        <v>159</v>
      </c>
      <c r="D16" s="212">
        <v>3.0187553866442398</v>
      </c>
      <c r="E16" s="10" t="s">
        <v>318</v>
      </c>
      <c r="F16" s="212">
        <v>2.6726972540841198</v>
      </c>
      <c r="G16" s="10" t="s">
        <v>181</v>
      </c>
      <c r="H16" s="212">
        <v>2.5588066698739902</v>
      </c>
      <c r="I16" s="10" t="s">
        <v>181</v>
      </c>
      <c r="J16" s="212">
        <v>2.3582939573489301</v>
      </c>
      <c r="K16" s="10" t="s">
        <v>159</v>
      </c>
      <c r="L16" s="212">
        <v>2.2439253950436102</v>
      </c>
      <c r="M16" s="10" t="s">
        <v>159</v>
      </c>
      <c r="N16" s="212">
        <v>2.6931777139643001</v>
      </c>
      <c r="O16" s="10" t="s">
        <v>181</v>
      </c>
      <c r="P16" s="212">
        <v>0.93421437507709104</v>
      </c>
      <c r="Q16" s="10" t="s">
        <v>159</v>
      </c>
      <c r="R16" s="212">
        <v>2.54668714443706</v>
      </c>
      <c r="S16" s="10" t="s">
        <v>405</v>
      </c>
    </row>
    <row r="17" spans="1:19" x14ac:dyDescent="0.25">
      <c r="A17" s="12" t="s">
        <v>183</v>
      </c>
      <c r="B17" s="212">
        <v>1.6009700366458299</v>
      </c>
      <c r="C17" s="10" t="s">
        <v>159</v>
      </c>
      <c r="D17" s="212">
        <v>2.9549417272151</v>
      </c>
      <c r="E17" s="10" t="s">
        <v>318</v>
      </c>
      <c r="F17" s="212">
        <v>2.51456043956044</v>
      </c>
      <c r="G17" s="10" t="s">
        <v>181</v>
      </c>
      <c r="H17" s="212">
        <v>2.4389219194421501</v>
      </c>
      <c r="I17" s="10" t="s">
        <v>181</v>
      </c>
      <c r="J17" s="212">
        <v>2.3025023125637398</v>
      </c>
      <c r="K17" s="10" t="s">
        <v>159</v>
      </c>
      <c r="L17" s="212">
        <v>2.16425429828069</v>
      </c>
      <c r="M17" s="10" t="s">
        <v>159</v>
      </c>
      <c r="N17" s="212">
        <v>2.5451786955534299</v>
      </c>
      <c r="O17" s="10" t="s">
        <v>181</v>
      </c>
      <c r="P17" s="212">
        <v>0.92036137460202805</v>
      </c>
      <c r="Q17" s="10" t="s">
        <v>159</v>
      </c>
      <c r="R17" s="212">
        <v>2.45298757876634</v>
      </c>
      <c r="S17" s="10" t="s">
        <v>405</v>
      </c>
    </row>
    <row r="18" spans="1:19" x14ac:dyDescent="0.25">
      <c r="A18" s="12" t="s">
        <v>184</v>
      </c>
      <c r="B18" s="212">
        <v>1.52633851468048</v>
      </c>
      <c r="C18" s="10" t="s">
        <v>159</v>
      </c>
      <c r="D18" s="212">
        <v>2.9633113953235699</v>
      </c>
      <c r="E18" s="10" t="s">
        <v>318</v>
      </c>
      <c r="F18" s="212">
        <v>2.5878570832754102</v>
      </c>
      <c r="G18" s="10" t="s">
        <v>181</v>
      </c>
      <c r="H18" s="212">
        <v>2.3335262233249798</v>
      </c>
      <c r="I18" s="10" t="s">
        <v>181</v>
      </c>
      <c r="J18" s="212">
        <v>2.2372319732199402</v>
      </c>
      <c r="K18" s="10" t="s">
        <v>159</v>
      </c>
      <c r="L18" s="212">
        <v>1.9162246258705</v>
      </c>
      <c r="M18" s="10" t="s">
        <v>159</v>
      </c>
      <c r="N18" s="212">
        <v>2.55526036131775</v>
      </c>
      <c r="O18" s="10" t="s">
        <v>181</v>
      </c>
      <c r="P18" s="212">
        <v>0.92086557535926805</v>
      </c>
      <c r="Q18" s="10" t="s">
        <v>159</v>
      </c>
      <c r="R18" s="212">
        <v>2.41857539150456</v>
      </c>
      <c r="S18" s="10" t="s">
        <v>405</v>
      </c>
    </row>
    <row r="19" spans="1:19" x14ac:dyDescent="0.25">
      <c r="A19" s="12" t="s">
        <v>185</v>
      </c>
      <c r="B19" s="212">
        <v>1.3547978567949299</v>
      </c>
      <c r="C19" s="10" t="s">
        <v>159</v>
      </c>
      <c r="D19" s="212">
        <v>2.83399492469893</v>
      </c>
      <c r="E19" s="10" t="s">
        <v>318</v>
      </c>
      <c r="F19" s="212">
        <v>2.4705610824742301</v>
      </c>
      <c r="G19" s="10" t="s">
        <v>181</v>
      </c>
      <c r="H19" s="212">
        <v>2.0011148405658101</v>
      </c>
      <c r="I19" s="10" t="s">
        <v>181</v>
      </c>
      <c r="J19" s="212">
        <v>2.15906089202758</v>
      </c>
      <c r="K19" s="10" t="s">
        <v>159</v>
      </c>
      <c r="L19" s="212">
        <v>1.83854628603104</v>
      </c>
      <c r="M19" s="10" t="s">
        <v>159</v>
      </c>
      <c r="N19" s="212">
        <v>2.4128066098631602</v>
      </c>
      <c r="O19" s="10" t="s">
        <v>181</v>
      </c>
      <c r="P19" s="212">
        <v>0.99325330680718305</v>
      </c>
      <c r="Q19" s="10" t="s">
        <v>159</v>
      </c>
      <c r="R19" s="212">
        <v>2.26599507509752</v>
      </c>
      <c r="S19" s="10" t="s">
        <v>405</v>
      </c>
    </row>
    <row r="20" spans="1:19" x14ac:dyDescent="0.25">
      <c r="A20" s="12" t="s">
        <v>186</v>
      </c>
      <c r="B20" s="212">
        <v>1.15592414529915</v>
      </c>
      <c r="C20" s="10" t="s">
        <v>159</v>
      </c>
      <c r="D20" s="212">
        <v>2.4283914658122798</v>
      </c>
      <c r="E20" s="10" t="s">
        <v>159</v>
      </c>
      <c r="F20" s="212">
        <v>2.4196234212653001</v>
      </c>
      <c r="G20" s="10" t="s">
        <v>181</v>
      </c>
      <c r="H20" s="212">
        <v>1.9486042890237301</v>
      </c>
      <c r="I20" s="10" t="s">
        <v>181</v>
      </c>
      <c r="J20" s="212">
        <v>1.92234851393902</v>
      </c>
      <c r="K20" s="10" t="s">
        <v>159</v>
      </c>
      <c r="L20" s="212">
        <v>1.80188630822533</v>
      </c>
      <c r="M20" s="10" t="s">
        <v>159</v>
      </c>
      <c r="N20" s="212">
        <v>2.2732620056923198</v>
      </c>
      <c r="O20" s="10" t="s">
        <v>181</v>
      </c>
      <c r="P20" s="212">
        <v>0.90489391023085797</v>
      </c>
      <c r="Q20" s="10" t="s">
        <v>159</v>
      </c>
      <c r="R20" s="212">
        <v>2.04314553251848</v>
      </c>
      <c r="S20" s="10" t="s">
        <v>181</v>
      </c>
    </row>
    <row r="21" spans="1:19" x14ac:dyDescent="0.25">
      <c r="A21" s="12" t="s">
        <v>188</v>
      </c>
      <c r="B21" s="212">
        <v>1.04965426567978</v>
      </c>
      <c r="C21" s="10" t="s">
        <v>159</v>
      </c>
      <c r="D21" s="212">
        <v>2.3210669511274999</v>
      </c>
      <c r="E21" s="10" t="s">
        <v>159</v>
      </c>
      <c r="F21" s="212">
        <v>2.20083209716802</v>
      </c>
      <c r="G21" s="10" t="s">
        <v>181</v>
      </c>
      <c r="H21" s="212">
        <v>1.8205245091140501</v>
      </c>
      <c r="I21" s="10" t="s">
        <v>181</v>
      </c>
      <c r="J21" s="212">
        <v>1.73460207612457</v>
      </c>
      <c r="K21" s="10" t="s">
        <v>159</v>
      </c>
      <c r="L21" s="212">
        <v>1.68560068649886</v>
      </c>
      <c r="M21" s="10" t="s">
        <v>159</v>
      </c>
      <c r="N21" s="212">
        <v>2.2078318881274299</v>
      </c>
      <c r="O21" s="10" t="s">
        <v>181</v>
      </c>
      <c r="P21" s="212">
        <v>0.89792661559888598</v>
      </c>
      <c r="Q21" s="10" t="s">
        <v>159</v>
      </c>
      <c r="R21" s="212">
        <v>1.94258738621584</v>
      </c>
      <c r="S21" s="10" t="s">
        <v>181</v>
      </c>
    </row>
    <row r="22" spans="1:19" x14ac:dyDescent="0.25">
      <c r="A22" s="12" t="s">
        <v>189</v>
      </c>
      <c r="B22" s="212">
        <v>0.96146269721009003</v>
      </c>
      <c r="C22" s="10" t="s">
        <v>159</v>
      </c>
      <c r="D22" s="212">
        <v>2.03591053450518</v>
      </c>
      <c r="E22" s="10" t="s">
        <v>181</v>
      </c>
      <c r="F22" s="212">
        <v>1.9297195796356801</v>
      </c>
      <c r="G22" s="10" t="s">
        <v>181</v>
      </c>
      <c r="H22" s="212">
        <v>1.6873368780048801</v>
      </c>
      <c r="I22" s="10" t="s">
        <v>181</v>
      </c>
      <c r="J22" s="212">
        <v>1.6659103809810001</v>
      </c>
      <c r="K22" s="10" t="s">
        <v>159</v>
      </c>
      <c r="L22" s="212">
        <v>1.6233404470403201</v>
      </c>
      <c r="M22" s="10" t="s">
        <v>159</v>
      </c>
      <c r="N22" s="212">
        <v>2.1393320619171199</v>
      </c>
      <c r="O22" s="10" t="s">
        <v>181</v>
      </c>
      <c r="P22" s="212">
        <v>0.858930894430045</v>
      </c>
      <c r="Q22" s="10" t="s">
        <v>159</v>
      </c>
      <c r="R22" s="212">
        <v>1.79210091559539</v>
      </c>
      <c r="S22" s="10" t="s">
        <v>181</v>
      </c>
    </row>
    <row r="23" spans="1:19" x14ac:dyDescent="0.25">
      <c r="A23" s="12" t="s">
        <v>190</v>
      </c>
      <c r="B23" s="212">
        <v>0.89515144113336598</v>
      </c>
      <c r="C23" s="10" t="s">
        <v>159</v>
      </c>
      <c r="D23" s="212">
        <v>2.1394095714290402</v>
      </c>
      <c r="E23" s="10" t="s">
        <v>159</v>
      </c>
      <c r="F23" s="212">
        <v>1.65318792639528</v>
      </c>
      <c r="G23" s="10" t="s">
        <v>181</v>
      </c>
      <c r="H23" s="212">
        <v>1.64355686590827</v>
      </c>
      <c r="I23" s="10" t="s">
        <v>181</v>
      </c>
      <c r="J23" s="212">
        <v>1.56863062026949</v>
      </c>
      <c r="K23" s="10" t="s">
        <v>159</v>
      </c>
      <c r="L23" s="212">
        <v>1.5217696702835899</v>
      </c>
      <c r="M23" s="10" t="s">
        <v>159</v>
      </c>
      <c r="N23" s="212">
        <v>2.0210050388745802</v>
      </c>
      <c r="O23" s="10" t="s">
        <v>181</v>
      </c>
      <c r="P23" s="212">
        <v>0.75268869982548003</v>
      </c>
      <c r="Q23" s="10" t="s">
        <v>159</v>
      </c>
      <c r="R23" s="212">
        <v>1.7611138970578</v>
      </c>
      <c r="S23" s="10" t="s">
        <v>181</v>
      </c>
    </row>
    <row r="24" spans="1:19" x14ac:dyDescent="0.25">
      <c r="A24" s="12" t="s">
        <v>191</v>
      </c>
      <c r="B24" s="212">
        <v>0.83717943890039503</v>
      </c>
      <c r="C24" s="10" t="s">
        <v>159</v>
      </c>
      <c r="D24" s="212">
        <v>2.1386778562084898</v>
      </c>
      <c r="E24" s="10" t="s">
        <v>159</v>
      </c>
      <c r="F24" s="212">
        <v>1.6306347893155799</v>
      </c>
      <c r="G24" s="10" t="s">
        <v>181</v>
      </c>
      <c r="H24" s="212">
        <v>1.6207292472354</v>
      </c>
      <c r="I24" s="10" t="s">
        <v>181</v>
      </c>
      <c r="J24" s="212">
        <v>1.5537009521499201</v>
      </c>
      <c r="K24" s="10" t="s">
        <v>159</v>
      </c>
      <c r="L24" s="212">
        <v>1.4237429470215199</v>
      </c>
      <c r="M24" s="10" t="s">
        <v>159</v>
      </c>
      <c r="N24" s="212">
        <v>2.0608138708233499</v>
      </c>
      <c r="O24" s="10" t="s">
        <v>181</v>
      </c>
      <c r="P24" s="212">
        <v>0.80288149022524802</v>
      </c>
      <c r="Q24" s="10" t="s">
        <v>159</v>
      </c>
      <c r="R24" s="212">
        <v>1.75687354388981</v>
      </c>
      <c r="S24" s="10" t="s">
        <v>181</v>
      </c>
    </row>
    <row r="25" spans="1:19" x14ac:dyDescent="0.25">
      <c r="A25" s="12" t="s">
        <v>192</v>
      </c>
      <c r="B25" s="212">
        <v>0.764467358740333</v>
      </c>
      <c r="C25" s="10" t="s">
        <v>159</v>
      </c>
      <c r="D25" s="212">
        <v>2.16223650783816</v>
      </c>
      <c r="E25" s="10" t="s">
        <v>159</v>
      </c>
      <c r="F25" s="212">
        <v>1.54558085891381</v>
      </c>
      <c r="G25" s="10" t="s">
        <v>181</v>
      </c>
      <c r="H25" s="212">
        <v>1.62341339352743</v>
      </c>
      <c r="I25" s="10" t="s">
        <v>181</v>
      </c>
      <c r="J25" s="212">
        <v>1.5228109330595601</v>
      </c>
      <c r="K25" s="10" t="s">
        <v>159</v>
      </c>
      <c r="L25" s="212">
        <v>1.3918129238133199</v>
      </c>
      <c r="M25" s="10" t="s">
        <v>159</v>
      </c>
      <c r="N25" s="212">
        <v>1.9647508688620501</v>
      </c>
      <c r="O25" s="10" t="s">
        <v>181</v>
      </c>
      <c r="P25" s="212">
        <v>0.74698776089220198</v>
      </c>
      <c r="Q25" s="10" t="s">
        <v>159</v>
      </c>
      <c r="R25" s="212">
        <v>1.72212841003309</v>
      </c>
      <c r="S25" s="10" t="s">
        <v>181</v>
      </c>
    </row>
    <row r="26" spans="1:19" x14ac:dyDescent="0.25">
      <c r="A26" s="12" t="s">
        <v>193</v>
      </c>
      <c r="B26" s="212">
        <v>0.72905330755420505</v>
      </c>
      <c r="C26" s="10" t="s">
        <v>159</v>
      </c>
      <c r="D26" s="212">
        <v>2.1086242112397602</v>
      </c>
      <c r="E26" s="10" t="s">
        <v>159</v>
      </c>
      <c r="F26" s="212">
        <v>1.4906899973308401</v>
      </c>
      <c r="G26" s="10" t="s">
        <v>181</v>
      </c>
      <c r="H26" s="212">
        <v>1.5352170440458</v>
      </c>
      <c r="I26" s="10" t="s">
        <v>181</v>
      </c>
      <c r="J26" s="212">
        <v>1.4691677625142201</v>
      </c>
      <c r="K26" s="10" t="s">
        <v>159</v>
      </c>
      <c r="L26" s="212">
        <v>1.2733171527712701</v>
      </c>
      <c r="M26" s="10" t="s">
        <v>159</v>
      </c>
      <c r="N26" s="212">
        <v>1.8584505352788401</v>
      </c>
      <c r="O26" s="10" t="s">
        <v>181</v>
      </c>
      <c r="P26" s="212">
        <v>0.81256634306482101</v>
      </c>
      <c r="Q26" s="10" t="s">
        <v>159</v>
      </c>
      <c r="R26" s="212">
        <v>1.66395077695152</v>
      </c>
      <c r="S26" s="10" t="s">
        <v>181</v>
      </c>
    </row>
    <row r="27" spans="1:19" x14ac:dyDescent="0.25">
      <c r="A27" s="12" t="s">
        <v>194</v>
      </c>
      <c r="B27" s="212">
        <v>0.66823151125401903</v>
      </c>
      <c r="C27" s="10" t="s">
        <v>159</v>
      </c>
      <c r="D27" s="212">
        <v>2.1784126567577502</v>
      </c>
      <c r="E27" s="10" t="s">
        <v>159</v>
      </c>
      <c r="F27" s="212">
        <v>1.55018706046926</v>
      </c>
      <c r="G27" s="10" t="s">
        <v>181</v>
      </c>
      <c r="H27" s="212">
        <v>1.6077724564554301</v>
      </c>
      <c r="I27" s="10" t="s">
        <v>181</v>
      </c>
      <c r="J27" s="212">
        <v>1.40598910814915</v>
      </c>
      <c r="K27" s="10" t="s">
        <v>159</v>
      </c>
      <c r="L27" s="212">
        <v>1.25711099903718</v>
      </c>
      <c r="M27" s="10" t="s">
        <v>159</v>
      </c>
      <c r="N27" s="212">
        <v>1.9222813474678899</v>
      </c>
      <c r="O27" s="10" t="s">
        <v>181</v>
      </c>
      <c r="P27" s="212">
        <v>0.84136051148082003</v>
      </c>
      <c r="Q27" s="10" t="s">
        <v>159</v>
      </c>
      <c r="R27" s="212">
        <v>1.71699219534282</v>
      </c>
      <c r="S27" s="10" t="s">
        <v>181</v>
      </c>
    </row>
    <row r="28" spans="1:19" x14ac:dyDescent="0.25">
      <c r="A28" s="12" t="s">
        <v>196</v>
      </c>
      <c r="B28" s="212">
        <v>0.64690313944998801</v>
      </c>
      <c r="C28" s="10" t="s">
        <v>159</v>
      </c>
      <c r="D28" s="212">
        <v>2.23306426684085</v>
      </c>
      <c r="E28" s="10" t="s">
        <v>159</v>
      </c>
      <c r="F28" s="212">
        <v>1.51028296921853</v>
      </c>
      <c r="G28" s="10" t="s">
        <v>181</v>
      </c>
      <c r="H28" s="212">
        <v>1.64051977074094</v>
      </c>
      <c r="I28" s="10" t="s">
        <v>181</v>
      </c>
      <c r="J28" s="212">
        <v>1.43638473156666</v>
      </c>
      <c r="K28" s="10" t="s">
        <v>159</v>
      </c>
      <c r="L28" s="212">
        <v>1.2378151185594599</v>
      </c>
      <c r="M28" s="10" t="s">
        <v>159</v>
      </c>
      <c r="N28" s="212">
        <v>1.8951044563508199</v>
      </c>
      <c r="O28" s="10" t="s">
        <v>181</v>
      </c>
      <c r="P28" s="212">
        <v>0.81081682927168697</v>
      </c>
      <c r="Q28" s="10" t="s">
        <v>159</v>
      </c>
      <c r="R28" s="212">
        <v>1.7370405842754499</v>
      </c>
      <c r="S28" s="10" t="s">
        <v>181</v>
      </c>
    </row>
    <row r="29" spans="1:19" x14ac:dyDescent="0.25">
      <c r="A29" s="12" t="s">
        <v>197</v>
      </c>
      <c r="B29" s="212">
        <v>0.65969822554284396</v>
      </c>
      <c r="C29" s="10" t="s">
        <v>159</v>
      </c>
      <c r="D29" s="212">
        <v>2.17544081745717</v>
      </c>
      <c r="E29" s="10" t="s">
        <v>159</v>
      </c>
      <c r="F29" s="212">
        <v>1.45599212192956</v>
      </c>
      <c r="G29" s="10" t="s">
        <v>181</v>
      </c>
      <c r="H29" s="212">
        <v>1.6010992529868999</v>
      </c>
      <c r="I29" s="10" t="s">
        <v>181</v>
      </c>
      <c r="J29" s="212">
        <v>1.2902327833138301</v>
      </c>
      <c r="K29" s="10" t="s">
        <v>159</v>
      </c>
      <c r="L29" s="212">
        <v>1.16360346114991</v>
      </c>
      <c r="M29" s="10" t="s">
        <v>159</v>
      </c>
      <c r="N29" s="212">
        <v>1.6964098456533101</v>
      </c>
      <c r="O29" s="10" t="s">
        <v>181</v>
      </c>
      <c r="P29" s="212">
        <v>0.74178554523939599</v>
      </c>
      <c r="Q29" s="10" t="s">
        <v>159</v>
      </c>
      <c r="R29" s="212">
        <v>1.6545402763824799</v>
      </c>
      <c r="S29" s="10" t="s">
        <v>181</v>
      </c>
    </row>
    <row r="30" spans="1:19" x14ac:dyDescent="0.25">
      <c r="A30" s="12" t="s">
        <v>199</v>
      </c>
      <c r="B30" s="212">
        <v>0.63439153439153395</v>
      </c>
      <c r="C30" s="10" t="s">
        <v>159</v>
      </c>
      <c r="D30" s="212">
        <v>2.1701812376890199</v>
      </c>
      <c r="E30" s="10" t="s">
        <v>159</v>
      </c>
      <c r="F30" s="212">
        <v>1.49095213349501</v>
      </c>
      <c r="G30" s="10" t="s">
        <v>202</v>
      </c>
      <c r="H30" s="212">
        <v>1.6191838961927001</v>
      </c>
      <c r="I30" s="10" t="s">
        <v>181</v>
      </c>
      <c r="J30" s="212">
        <v>1.31055732938764</v>
      </c>
      <c r="K30" s="10" t="s">
        <v>159</v>
      </c>
      <c r="L30" s="212">
        <v>1.09174030797868</v>
      </c>
      <c r="M30" s="10" t="s">
        <v>159</v>
      </c>
      <c r="N30" s="212">
        <v>1.7431365843684601</v>
      </c>
      <c r="O30" s="10" t="s">
        <v>181</v>
      </c>
      <c r="P30" s="212">
        <v>0.69823694076840603</v>
      </c>
      <c r="Q30" s="10" t="s">
        <v>201</v>
      </c>
      <c r="R30" s="212">
        <v>1.66374774210503</v>
      </c>
      <c r="S30" s="10" t="s">
        <v>202</v>
      </c>
    </row>
    <row r="31" spans="1:19" x14ac:dyDescent="0.25">
      <c r="A31" s="12" t="s">
        <v>200</v>
      </c>
      <c r="B31" s="212">
        <v>0.63243236010383497</v>
      </c>
      <c r="C31" s="10" t="s">
        <v>201</v>
      </c>
      <c r="D31" s="212">
        <v>2.1249783109845102</v>
      </c>
      <c r="E31" s="10" t="s">
        <v>159</v>
      </c>
      <c r="F31" s="212">
        <v>1.5925153374233101</v>
      </c>
      <c r="G31" s="10" t="s">
        <v>181</v>
      </c>
      <c r="H31" s="212">
        <v>1.69132820127887</v>
      </c>
      <c r="I31" s="10" t="s">
        <v>181</v>
      </c>
      <c r="J31" s="212">
        <v>1.2581960673054799</v>
      </c>
      <c r="K31" s="10" t="s">
        <v>201</v>
      </c>
      <c r="L31" s="212">
        <v>1.08772208719057</v>
      </c>
      <c r="M31" s="10" t="s">
        <v>201</v>
      </c>
      <c r="N31" s="212">
        <v>1.6756030452105499</v>
      </c>
      <c r="O31" s="10" t="s">
        <v>181</v>
      </c>
      <c r="P31" s="212">
        <v>0.71836064627396701</v>
      </c>
      <c r="Q31" s="10" t="s">
        <v>201</v>
      </c>
      <c r="R31" s="212">
        <v>1.6513537567894301</v>
      </c>
      <c r="S31" s="10" t="s">
        <v>202</v>
      </c>
    </row>
    <row r="32" spans="1:19" x14ac:dyDescent="0.25">
      <c r="A32" s="15" t="s">
        <v>203</v>
      </c>
      <c r="B32" s="213">
        <v>0.50032519095515404</v>
      </c>
      <c r="C32" s="14" t="s">
        <v>159</v>
      </c>
      <c r="D32" s="213">
        <v>1.71517658786343</v>
      </c>
      <c r="E32" s="14" t="s">
        <v>159</v>
      </c>
      <c r="F32" s="213">
        <v>1.36236195763684</v>
      </c>
      <c r="G32" s="14" t="s">
        <v>159</v>
      </c>
      <c r="H32" s="213">
        <v>1.23409581666667</v>
      </c>
      <c r="I32" s="14" t="s">
        <v>181</v>
      </c>
      <c r="J32" s="213">
        <v>0.97957182904619899</v>
      </c>
      <c r="K32" s="14" t="s">
        <v>159</v>
      </c>
      <c r="L32" s="213">
        <v>0.83448093386697197</v>
      </c>
      <c r="M32" s="14" t="s">
        <v>159</v>
      </c>
      <c r="N32" s="213">
        <v>1.2154614723431201</v>
      </c>
      <c r="O32" s="14" t="s">
        <v>181</v>
      </c>
      <c r="P32" s="213">
        <v>0.57752914073513695</v>
      </c>
      <c r="Q32" s="14" t="s">
        <v>159</v>
      </c>
      <c r="R32" s="213">
        <v>1.2715779704768599</v>
      </c>
      <c r="S32" s="14" t="s">
        <v>181</v>
      </c>
    </row>
    <row r="34" spans="1:2" x14ac:dyDescent="0.25">
      <c r="A34" s="16" t="s">
        <v>204</v>
      </c>
      <c r="B34" s="16" t="s">
        <v>218</v>
      </c>
    </row>
    <row r="37" spans="1:2" x14ac:dyDescent="0.25">
      <c r="B37" s="16" t="s">
        <v>322</v>
      </c>
    </row>
    <row r="38" spans="1:2" x14ac:dyDescent="0.25">
      <c r="B38" s="16" t="s">
        <v>210</v>
      </c>
    </row>
    <row r="39" spans="1:2" x14ac:dyDescent="0.25">
      <c r="B39" s="16" t="s">
        <v>211</v>
      </c>
    </row>
    <row r="42" spans="1:2" x14ac:dyDescent="0.25">
      <c r="A42" s="17" t="str">
        <f>HYPERLINK("#'GAMING 8'!A2", "&lt;&lt;&lt; Previous table")</f>
        <v>&lt;&lt;&lt; Previous table</v>
      </c>
    </row>
    <row r="43" spans="1:2" x14ac:dyDescent="0.25">
      <c r="A43" s="17" t="str">
        <f>HYPERLINK("#'GAMING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S4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HYPERLINK("#'INDEX'!B105", "Link to index")</f>
        <v>Link to index</v>
      </c>
    </row>
    <row r="2" spans="1:19" ht="15.75" customHeight="1" x14ac:dyDescent="0.25">
      <c r="A2" s="287" t="s">
        <v>410</v>
      </c>
      <c r="B2" s="286"/>
      <c r="C2" s="286"/>
      <c r="D2" s="286"/>
      <c r="E2" s="286"/>
      <c r="F2" s="286"/>
      <c r="G2" s="286"/>
      <c r="H2" s="286"/>
      <c r="I2" s="286"/>
      <c r="J2" s="286"/>
      <c r="K2" s="286"/>
      <c r="L2" s="286"/>
      <c r="M2" s="286"/>
      <c r="N2" s="286"/>
      <c r="O2" s="286"/>
      <c r="P2" s="286"/>
      <c r="Q2" s="286"/>
      <c r="R2" s="286"/>
      <c r="S2" s="286"/>
    </row>
    <row r="3" spans="1:19" ht="15.75" customHeight="1" x14ac:dyDescent="0.25">
      <c r="A3" s="287" t="s">
        <v>123</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225</v>
      </c>
      <c r="B6" s="288"/>
      <c r="C6" s="288"/>
      <c r="D6" s="288"/>
      <c r="E6" s="288"/>
      <c r="F6" s="288"/>
      <c r="G6" s="288"/>
      <c r="H6" s="288"/>
      <c r="I6" s="288"/>
      <c r="J6" s="288"/>
      <c r="K6" s="288"/>
      <c r="L6" s="288"/>
      <c r="M6" s="288"/>
      <c r="N6" s="288"/>
      <c r="O6" s="288"/>
      <c r="P6" s="288"/>
      <c r="Q6" s="288"/>
      <c r="R6" s="288"/>
      <c r="S6" s="288"/>
    </row>
    <row r="7" spans="1:19" x14ac:dyDescent="0.25">
      <c r="A7" s="12" t="s">
        <v>170</v>
      </c>
      <c r="B7" s="214">
        <v>91.449032851492305</v>
      </c>
      <c r="C7" s="10" t="s">
        <v>159</v>
      </c>
      <c r="D7" s="214">
        <v>79.665256059587705</v>
      </c>
      <c r="E7" s="10" t="s">
        <v>159</v>
      </c>
      <c r="F7" s="214">
        <v>75.458376564616799</v>
      </c>
      <c r="G7" s="10" t="s">
        <v>159</v>
      </c>
      <c r="H7" s="214">
        <v>79.174134606669398</v>
      </c>
      <c r="I7" s="10" t="s">
        <v>159</v>
      </c>
      <c r="J7" s="214">
        <v>78.5837816302314</v>
      </c>
      <c r="K7" s="10" t="s">
        <v>159</v>
      </c>
      <c r="L7" s="214">
        <v>74.080242061290306</v>
      </c>
      <c r="M7" s="10" t="s">
        <v>159</v>
      </c>
      <c r="N7" s="214">
        <v>80.515557285549605</v>
      </c>
      <c r="O7" s="10" t="s">
        <v>159</v>
      </c>
      <c r="P7" s="214">
        <v>81.342743202548206</v>
      </c>
      <c r="Q7" s="10" t="s">
        <v>159</v>
      </c>
      <c r="R7" s="214">
        <v>80.0187090417961</v>
      </c>
      <c r="S7" s="10" t="s">
        <v>159</v>
      </c>
    </row>
    <row r="8" spans="1:19" x14ac:dyDescent="0.25">
      <c r="A8" s="12" t="s">
        <v>171</v>
      </c>
      <c r="B8" s="214">
        <v>89.962237297902703</v>
      </c>
      <c r="C8" s="10" t="s">
        <v>159</v>
      </c>
      <c r="D8" s="214">
        <v>82.593775850209397</v>
      </c>
      <c r="E8" s="10" t="s">
        <v>159</v>
      </c>
      <c r="F8" s="214">
        <v>81.217449455105495</v>
      </c>
      <c r="G8" s="10" t="s">
        <v>159</v>
      </c>
      <c r="H8" s="214">
        <v>81.845273132257404</v>
      </c>
      <c r="I8" s="10" t="s">
        <v>159</v>
      </c>
      <c r="J8" s="214">
        <v>84.1358334004955</v>
      </c>
      <c r="K8" s="10" t="s">
        <v>159</v>
      </c>
      <c r="L8" s="214">
        <v>76.200784997660406</v>
      </c>
      <c r="M8" s="10" t="s">
        <v>159</v>
      </c>
      <c r="N8" s="214">
        <v>83.041765831826595</v>
      </c>
      <c r="O8" s="10" t="s">
        <v>159</v>
      </c>
      <c r="P8" s="214">
        <v>81.788958584442298</v>
      </c>
      <c r="Q8" s="10" t="s">
        <v>159</v>
      </c>
      <c r="R8" s="214">
        <v>82.654747933605194</v>
      </c>
      <c r="S8" s="10" t="s">
        <v>159</v>
      </c>
    </row>
    <row r="9" spans="1:19" x14ac:dyDescent="0.25">
      <c r="A9" s="12" t="s">
        <v>172</v>
      </c>
      <c r="B9" s="214">
        <v>88.873312960801499</v>
      </c>
      <c r="C9" s="10" t="s">
        <v>159</v>
      </c>
      <c r="D9" s="214">
        <v>82.982318206656501</v>
      </c>
      <c r="E9" s="10" t="s">
        <v>159</v>
      </c>
      <c r="F9" s="214">
        <v>74.950896223632597</v>
      </c>
      <c r="G9" s="10" t="s">
        <v>159</v>
      </c>
      <c r="H9" s="214">
        <v>83.209768723354699</v>
      </c>
      <c r="I9" s="10" t="s">
        <v>159</v>
      </c>
      <c r="J9" s="214">
        <v>84.521756126163595</v>
      </c>
      <c r="K9" s="10" t="s">
        <v>159</v>
      </c>
      <c r="L9" s="214">
        <v>79.307248595501505</v>
      </c>
      <c r="M9" s="10" t="s">
        <v>159</v>
      </c>
      <c r="N9" s="214">
        <v>84.516727823523496</v>
      </c>
      <c r="O9" s="10" t="s">
        <v>181</v>
      </c>
      <c r="P9" s="214">
        <v>80.231210501729905</v>
      </c>
      <c r="Q9" s="10" t="s">
        <v>159</v>
      </c>
      <c r="R9" s="214">
        <v>83.302785920351695</v>
      </c>
      <c r="S9" s="10" t="s">
        <v>181</v>
      </c>
    </row>
    <row r="10" spans="1:19" x14ac:dyDescent="0.25">
      <c r="A10" s="12" t="s">
        <v>173</v>
      </c>
      <c r="B10" s="214">
        <v>89.413968573505599</v>
      </c>
      <c r="C10" s="10" t="s">
        <v>159</v>
      </c>
      <c r="D10" s="214">
        <v>86.014668371431796</v>
      </c>
      <c r="E10" s="10" t="s">
        <v>159</v>
      </c>
      <c r="F10" s="214">
        <v>74.036480126699601</v>
      </c>
      <c r="G10" s="10" t="s">
        <v>159</v>
      </c>
      <c r="H10" s="214">
        <v>85.020805697883404</v>
      </c>
      <c r="I10" s="10" t="s">
        <v>159</v>
      </c>
      <c r="J10" s="214">
        <v>84.2948302912949</v>
      </c>
      <c r="K10" s="10" t="s">
        <v>159</v>
      </c>
      <c r="L10" s="214">
        <v>82.004648638449098</v>
      </c>
      <c r="M10" s="10" t="s">
        <v>159</v>
      </c>
      <c r="N10" s="214">
        <v>86.316086124381002</v>
      </c>
      <c r="O10" s="10" t="s">
        <v>181</v>
      </c>
      <c r="P10" s="214">
        <v>78.785953646231306</v>
      </c>
      <c r="Q10" s="10" t="s">
        <v>159</v>
      </c>
      <c r="R10" s="214">
        <v>85.271058040430106</v>
      </c>
      <c r="S10" s="10" t="s">
        <v>181</v>
      </c>
    </row>
    <row r="11" spans="1:19" x14ac:dyDescent="0.25">
      <c r="A11" s="12" t="s">
        <v>174</v>
      </c>
      <c r="B11" s="214">
        <v>89.555020385322607</v>
      </c>
      <c r="C11" s="10" t="s">
        <v>159</v>
      </c>
      <c r="D11" s="214">
        <v>86.758506180498699</v>
      </c>
      <c r="E11" s="10" t="s">
        <v>159</v>
      </c>
      <c r="F11" s="214">
        <v>76.354009398855993</v>
      </c>
      <c r="G11" s="10" t="s">
        <v>159</v>
      </c>
      <c r="H11" s="214">
        <v>86.324537543535698</v>
      </c>
      <c r="I11" s="10" t="s">
        <v>159</v>
      </c>
      <c r="J11" s="214">
        <v>85.063516027057901</v>
      </c>
      <c r="K11" s="10" t="s">
        <v>159</v>
      </c>
      <c r="L11" s="214">
        <v>84.878500676975705</v>
      </c>
      <c r="M11" s="10" t="s">
        <v>159</v>
      </c>
      <c r="N11" s="214">
        <v>86.664066956800497</v>
      </c>
      <c r="O11" s="10" t="s">
        <v>181</v>
      </c>
      <c r="P11" s="214">
        <v>75.825159148894002</v>
      </c>
      <c r="Q11" s="10" t="s">
        <v>159</v>
      </c>
      <c r="R11" s="214">
        <v>85.909964200279703</v>
      </c>
      <c r="S11" s="10" t="s">
        <v>181</v>
      </c>
    </row>
    <row r="12" spans="1:19" x14ac:dyDescent="0.25">
      <c r="A12" s="12" t="s">
        <v>175</v>
      </c>
      <c r="B12" s="214">
        <v>90.799776952735897</v>
      </c>
      <c r="C12" s="10" t="s">
        <v>159</v>
      </c>
      <c r="D12" s="214">
        <v>87.4255224028757</v>
      </c>
      <c r="E12" s="10" t="s">
        <v>159</v>
      </c>
      <c r="F12" s="214">
        <v>73.493336438436998</v>
      </c>
      <c r="G12" s="10" t="s">
        <v>159</v>
      </c>
      <c r="H12" s="214">
        <v>87.462407877010904</v>
      </c>
      <c r="I12" s="10" t="s">
        <v>181</v>
      </c>
      <c r="J12" s="214">
        <v>86.021886306861504</v>
      </c>
      <c r="K12" s="10" t="s">
        <v>159</v>
      </c>
      <c r="L12" s="214">
        <v>86.415193627594405</v>
      </c>
      <c r="M12" s="10" t="s">
        <v>159</v>
      </c>
      <c r="N12" s="214">
        <v>87.676650980806798</v>
      </c>
      <c r="O12" s="10" t="s">
        <v>181</v>
      </c>
      <c r="P12" s="214">
        <v>75.520427948888596</v>
      </c>
      <c r="Q12" s="10" t="s">
        <v>159</v>
      </c>
      <c r="R12" s="214">
        <v>86.717140532019201</v>
      </c>
      <c r="S12" s="10" t="s">
        <v>181</v>
      </c>
    </row>
    <row r="13" spans="1:19" x14ac:dyDescent="0.25">
      <c r="A13" s="12" t="s">
        <v>176</v>
      </c>
      <c r="B13" s="214">
        <v>89.791650120456396</v>
      </c>
      <c r="C13" s="10" t="s">
        <v>159</v>
      </c>
      <c r="D13" s="214">
        <v>88.114554702019106</v>
      </c>
      <c r="E13" s="10" t="s">
        <v>159</v>
      </c>
      <c r="F13" s="214">
        <v>73.817457761119698</v>
      </c>
      <c r="G13" s="10" t="s">
        <v>159</v>
      </c>
      <c r="H13" s="214">
        <v>88.599740453551405</v>
      </c>
      <c r="I13" s="10" t="s">
        <v>181</v>
      </c>
      <c r="J13" s="214">
        <v>86.793418542472807</v>
      </c>
      <c r="K13" s="10" t="s">
        <v>159</v>
      </c>
      <c r="L13" s="214">
        <v>87.421226879016999</v>
      </c>
      <c r="M13" s="10" t="s">
        <v>159</v>
      </c>
      <c r="N13" s="214">
        <v>87.570247997317395</v>
      </c>
      <c r="O13" s="10" t="s">
        <v>181</v>
      </c>
      <c r="P13" s="214">
        <v>74.865128697936896</v>
      </c>
      <c r="Q13" s="10" t="s">
        <v>159</v>
      </c>
      <c r="R13" s="214">
        <v>87.190449616865195</v>
      </c>
      <c r="S13" s="10" t="s">
        <v>181</v>
      </c>
    </row>
    <row r="14" spans="1:19" x14ac:dyDescent="0.25">
      <c r="A14" s="12" t="s">
        <v>177</v>
      </c>
      <c r="B14" s="214">
        <v>90.385014439122202</v>
      </c>
      <c r="C14" s="10" t="s">
        <v>159</v>
      </c>
      <c r="D14" s="214">
        <v>87.661532315062004</v>
      </c>
      <c r="E14" s="10" t="s">
        <v>181</v>
      </c>
      <c r="F14" s="214">
        <v>62.191182640964001</v>
      </c>
      <c r="G14" s="10" t="s">
        <v>181</v>
      </c>
      <c r="H14" s="214">
        <v>88.885973430390607</v>
      </c>
      <c r="I14" s="10" t="s">
        <v>181</v>
      </c>
      <c r="J14" s="214">
        <v>88.997488284578296</v>
      </c>
      <c r="K14" s="10" t="s">
        <v>159</v>
      </c>
      <c r="L14" s="214">
        <v>89.277291490602707</v>
      </c>
      <c r="M14" s="10" t="s">
        <v>159</v>
      </c>
      <c r="N14" s="214">
        <v>87.370782450965095</v>
      </c>
      <c r="O14" s="10" t="s">
        <v>181</v>
      </c>
      <c r="P14" s="214">
        <v>74.469588976003806</v>
      </c>
      <c r="Q14" s="10" t="s">
        <v>159</v>
      </c>
      <c r="R14" s="214">
        <v>86.955074387984695</v>
      </c>
      <c r="S14" s="10" t="s">
        <v>181</v>
      </c>
    </row>
    <row r="15" spans="1:19" x14ac:dyDescent="0.25">
      <c r="A15" s="12" t="s">
        <v>178</v>
      </c>
      <c r="B15" s="214">
        <v>90.765106207465493</v>
      </c>
      <c r="C15" s="10" t="s">
        <v>159</v>
      </c>
      <c r="D15" s="214">
        <v>87.662770925812197</v>
      </c>
      <c r="E15" s="10" t="s">
        <v>318</v>
      </c>
      <c r="F15" s="214">
        <v>58.6077996765111</v>
      </c>
      <c r="G15" s="10" t="s">
        <v>181</v>
      </c>
      <c r="H15" s="214">
        <v>89.083006079992501</v>
      </c>
      <c r="I15" s="10" t="s">
        <v>181</v>
      </c>
      <c r="J15" s="214">
        <v>89.450748701232598</v>
      </c>
      <c r="K15" s="10" t="s">
        <v>159</v>
      </c>
      <c r="L15" s="214">
        <v>90.379721589209296</v>
      </c>
      <c r="M15" s="10" t="s">
        <v>159</v>
      </c>
      <c r="N15" s="214">
        <v>86.364150331865801</v>
      </c>
      <c r="O15" s="10" t="s">
        <v>181</v>
      </c>
      <c r="P15" s="214">
        <v>72.449671344397004</v>
      </c>
      <c r="Q15" s="10" t="s">
        <v>159</v>
      </c>
      <c r="R15" s="214">
        <v>86.613605253808998</v>
      </c>
      <c r="S15" s="10" t="s">
        <v>405</v>
      </c>
    </row>
    <row r="16" spans="1:19" x14ac:dyDescent="0.25">
      <c r="A16" s="12" t="s">
        <v>182</v>
      </c>
      <c r="B16" s="214">
        <v>90.340837531486102</v>
      </c>
      <c r="C16" s="10" t="s">
        <v>159</v>
      </c>
      <c r="D16" s="214">
        <v>87.904868139008798</v>
      </c>
      <c r="E16" s="10" t="s">
        <v>318</v>
      </c>
      <c r="F16" s="214">
        <v>57.525089867172397</v>
      </c>
      <c r="G16" s="10" t="s">
        <v>181</v>
      </c>
      <c r="H16" s="214">
        <v>89.492011940024895</v>
      </c>
      <c r="I16" s="10" t="s">
        <v>181</v>
      </c>
      <c r="J16" s="214">
        <v>89.585575044660104</v>
      </c>
      <c r="K16" s="10" t="s">
        <v>159</v>
      </c>
      <c r="L16" s="214">
        <v>91.108579041475295</v>
      </c>
      <c r="M16" s="10" t="s">
        <v>159</v>
      </c>
      <c r="N16" s="214">
        <v>85.602492058234603</v>
      </c>
      <c r="O16" s="10" t="s">
        <v>181</v>
      </c>
      <c r="P16" s="214">
        <v>72.759910246821207</v>
      </c>
      <c r="Q16" s="10" t="s">
        <v>159</v>
      </c>
      <c r="R16" s="214">
        <v>86.599456792126503</v>
      </c>
      <c r="S16" s="10" t="s">
        <v>405</v>
      </c>
    </row>
    <row r="17" spans="1:19" x14ac:dyDescent="0.25">
      <c r="A17" s="12" t="s">
        <v>183</v>
      </c>
      <c r="B17" s="214">
        <v>89.821974247542897</v>
      </c>
      <c r="C17" s="10" t="s">
        <v>159</v>
      </c>
      <c r="D17" s="214">
        <v>87.510163091809702</v>
      </c>
      <c r="E17" s="10" t="s">
        <v>318</v>
      </c>
      <c r="F17" s="214">
        <v>60.484821340068798</v>
      </c>
      <c r="G17" s="10" t="s">
        <v>181</v>
      </c>
      <c r="H17" s="214">
        <v>89.526605576272303</v>
      </c>
      <c r="I17" s="10" t="s">
        <v>181</v>
      </c>
      <c r="J17" s="214">
        <v>89.299098691363895</v>
      </c>
      <c r="K17" s="10" t="s">
        <v>159</v>
      </c>
      <c r="L17" s="214">
        <v>90.692188086429695</v>
      </c>
      <c r="M17" s="10" t="s">
        <v>159</v>
      </c>
      <c r="N17" s="214">
        <v>85.434694069435494</v>
      </c>
      <c r="O17" s="10" t="s">
        <v>181</v>
      </c>
      <c r="P17" s="214">
        <v>71.364055135344202</v>
      </c>
      <c r="Q17" s="10" t="s">
        <v>159</v>
      </c>
      <c r="R17" s="214">
        <v>86.352614976911099</v>
      </c>
      <c r="S17" s="10" t="s">
        <v>405</v>
      </c>
    </row>
    <row r="18" spans="1:19" x14ac:dyDescent="0.25">
      <c r="A18" s="12" t="s">
        <v>184</v>
      </c>
      <c r="B18" s="214">
        <v>89.482866723005202</v>
      </c>
      <c r="C18" s="10" t="s">
        <v>159</v>
      </c>
      <c r="D18" s="214">
        <v>88.052559271394003</v>
      </c>
      <c r="E18" s="10" t="s">
        <v>318</v>
      </c>
      <c r="F18" s="214">
        <v>58.295559640104699</v>
      </c>
      <c r="G18" s="10" t="s">
        <v>181</v>
      </c>
      <c r="H18" s="214">
        <v>89.800713592015498</v>
      </c>
      <c r="I18" s="10" t="s">
        <v>181</v>
      </c>
      <c r="J18" s="214">
        <v>90.085967035799399</v>
      </c>
      <c r="K18" s="10" t="s">
        <v>159</v>
      </c>
      <c r="L18" s="214">
        <v>82.868347195345507</v>
      </c>
      <c r="M18" s="10" t="s">
        <v>159</v>
      </c>
      <c r="N18" s="214">
        <v>85.896720576477804</v>
      </c>
      <c r="O18" s="10" t="s">
        <v>181</v>
      </c>
      <c r="P18" s="214">
        <v>71.375790570168306</v>
      </c>
      <c r="Q18" s="10" t="s">
        <v>159</v>
      </c>
      <c r="R18" s="214">
        <v>86.517181602706799</v>
      </c>
      <c r="S18" s="10" t="s">
        <v>405</v>
      </c>
    </row>
    <row r="19" spans="1:19" x14ac:dyDescent="0.25">
      <c r="A19" s="12" t="s">
        <v>185</v>
      </c>
      <c r="B19" s="214">
        <v>88.967789399609799</v>
      </c>
      <c r="C19" s="10" t="s">
        <v>159</v>
      </c>
      <c r="D19" s="214">
        <v>88.198961395159301</v>
      </c>
      <c r="E19" s="10" t="s">
        <v>318</v>
      </c>
      <c r="F19" s="214">
        <v>49.001460825498</v>
      </c>
      <c r="G19" s="10" t="s">
        <v>181</v>
      </c>
      <c r="H19" s="214">
        <v>88.683198037782702</v>
      </c>
      <c r="I19" s="10" t="s">
        <v>181</v>
      </c>
      <c r="J19" s="214">
        <v>89.965868292581305</v>
      </c>
      <c r="K19" s="10" t="s">
        <v>159</v>
      </c>
      <c r="L19" s="214">
        <v>80.800947665247605</v>
      </c>
      <c r="M19" s="10" t="s">
        <v>159</v>
      </c>
      <c r="N19" s="214">
        <v>85.431255259276597</v>
      </c>
      <c r="O19" s="10" t="s">
        <v>181</v>
      </c>
      <c r="P19" s="214">
        <v>73.411676106811896</v>
      </c>
      <c r="Q19" s="10" t="s">
        <v>159</v>
      </c>
      <c r="R19" s="214">
        <v>85.8939606611508</v>
      </c>
      <c r="S19" s="10" t="s">
        <v>405</v>
      </c>
    </row>
    <row r="20" spans="1:19" x14ac:dyDescent="0.25">
      <c r="A20" s="12" t="s">
        <v>186</v>
      </c>
      <c r="B20" s="214">
        <v>88.734566002763898</v>
      </c>
      <c r="C20" s="10" t="s">
        <v>159</v>
      </c>
      <c r="D20" s="214">
        <v>87.686653228710298</v>
      </c>
      <c r="E20" s="10" t="s">
        <v>159</v>
      </c>
      <c r="F20" s="214">
        <v>47.207030166363403</v>
      </c>
      <c r="G20" s="10" t="s">
        <v>181</v>
      </c>
      <c r="H20" s="214">
        <v>89.287985266986297</v>
      </c>
      <c r="I20" s="10" t="s">
        <v>181</v>
      </c>
      <c r="J20" s="214">
        <v>90.818928335266904</v>
      </c>
      <c r="K20" s="10" t="s">
        <v>159</v>
      </c>
      <c r="L20" s="214">
        <v>78.346379811528095</v>
      </c>
      <c r="M20" s="10" t="s">
        <v>159</v>
      </c>
      <c r="N20" s="214">
        <v>85.710610910137305</v>
      </c>
      <c r="O20" s="10" t="s">
        <v>181</v>
      </c>
      <c r="P20" s="214">
        <v>74.131949951948698</v>
      </c>
      <c r="Q20" s="10" t="s">
        <v>159</v>
      </c>
      <c r="R20" s="214">
        <v>85.665894622581206</v>
      </c>
      <c r="S20" s="10" t="s">
        <v>181</v>
      </c>
    </row>
    <row r="21" spans="1:19" x14ac:dyDescent="0.25">
      <c r="A21" s="12" t="s">
        <v>188</v>
      </c>
      <c r="B21" s="214">
        <v>88.516801425749705</v>
      </c>
      <c r="C21" s="10" t="s">
        <v>159</v>
      </c>
      <c r="D21" s="214">
        <v>87.334746406271904</v>
      </c>
      <c r="E21" s="10" t="s">
        <v>159</v>
      </c>
      <c r="F21" s="214">
        <v>43.948130579418901</v>
      </c>
      <c r="G21" s="10" t="s">
        <v>181</v>
      </c>
      <c r="H21" s="214">
        <v>88.964270048144101</v>
      </c>
      <c r="I21" s="10" t="s">
        <v>181</v>
      </c>
      <c r="J21" s="214">
        <v>89.316358427592604</v>
      </c>
      <c r="K21" s="10" t="s">
        <v>159</v>
      </c>
      <c r="L21" s="214">
        <v>74.423215846345798</v>
      </c>
      <c r="M21" s="10" t="s">
        <v>159</v>
      </c>
      <c r="N21" s="214">
        <v>85.608291910884702</v>
      </c>
      <c r="O21" s="10" t="s">
        <v>181</v>
      </c>
      <c r="P21" s="214">
        <v>75.316833490603798</v>
      </c>
      <c r="Q21" s="10" t="s">
        <v>159</v>
      </c>
      <c r="R21" s="214">
        <v>85.147326033703806</v>
      </c>
      <c r="S21" s="10" t="s">
        <v>181</v>
      </c>
    </row>
    <row r="22" spans="1:19" x14ac:dyDescent="0.25">
      <c r="A22" s="12" t="s">
        <v>189</v>
      </c>
      <c r="B22" s="214">
        <v>88.778281660233205</v>
      </c>
      <c r="C22" s="10" t="s">
        <v>159</v>
      </c>
      <c r="D22" s="214">
        <v>85.882746801594195</v>
      </c>
      <c r="E22" s="10" t="s">
        <v>181</v>
      </c>
      <c r="F22" s="214">
        <v>38.038709614836002</v>
      </c>
      <c r="G22" s="10" t="s">
        <v>181</v>
      </c>
      <c r="H22" s="214">
        <v>88.630216996189503</v>
      </c>
      <c r="I22" s="10" t="s">
        <v>181</v>
      </c>
      <c r="J22" s="214">
        <v>87.466603321085003</v>
      </c>
      <c r="K22" s="10" t="s">
        <v>159</v>
      </c>
      <c r="L22" s="214">
        <v>75.386449050275502</v>
      </c>
      <c r="M22" s="10" t="s">
        <v>159</v>
      </c>
      <c r="N22" s="214">
        <v>85.143927803239706</v>
      </c>
      <c r="O22" s="10" t="s">
        <v>181</v>
      </c>
      <c r="P22" s="214">
        <v>76.085086319582103</v>
      </c>
      <c r="Q22" s="10" t="s">
        <v>159</v>
      </c>
      <c r="R22" s="214">
        <v>84.063080427692896</v>
      </c>
      <c r="S22" s="10" t="s">
        <v>181</v>
      </c>
    </row>
    <row r="23" spans="1:19" x14ac:dyDescent="0.25">
      <c r="A23" s="12" t="s">
        <v>190</v>
      </c>
      <c r="B23" s="214">
        <v>89.684918935454306</v>
      </c>
      <c r="C23" s="10" t="s">
        <v>159</v>
      </c>
      <c r="D23" s="214">
        <v>87.012505733725405</v>
      </c>
      <c r="E23" s="10" t="s">
        <v>159</v>
      </c>
      <c r="F23" s="214">
        <v>33.399906247135398</v>
      </c>
      <c r="G23" s="10" t="s">
        <v>181</v>
      </c>
      <c r="H23" s="214">
        <v>88.955996808526606</v>
      </c>
      <c r="I23" s="10" t="s">
        <v>181</v>
      </c>
      <c r="J23" s="214">
        <v>88.140199386610206</v>
      </c>
      <c r="K23" s="10" t="s">
        <v>159</v>
      </c>
      <c r="L23" s="214">
        <v>73.971360138612894</v>
      </c>
      <c r="M23" s="10" t="s">
        <v>159</v>
      </c>
      <c r="N23" s="214">
        <v>85.502828156980001</v>
      </c>
      <c r="O23" s="10" t="s">
        <v>181</v>
      </c>
      <c r="P23" s="214">
        <v>74.024093645603301</v>
      </c>
      <c r="Q23" s="10" t="s">
        <v>159</v>
      </c>
      <c r="R23" s="214">
        <v>84.456347639352501</v>
      </c>
      <c r="S23" s="10" t="s">
        <v>181</v>
      </c>
    </row>
    <row r="24" spans="1:19" x14ac:dyDescent="0.25">
      <c r="A24" s="12" t="s">
        <v>191</v>
      </c>
      <c r="B24" s="214">
        <v>89.960465031583496</v>
      </c>
      <c r="C24" s="10" t="s">
        <v>159</v>
      </c>
      <c r="D24" s="214">
        <v>86.689271962197296</v>
      </c>
      <c r="E24" s="10" t="s">
        <v>159</v>
      </c>
      <c r="F24" s="214">
        <v>28.988374436486001</v>
      </c>
      <c r="G24" s="10" t="s">
        <v>181</v>
      </c>
      <c r="H24" s="214">
        <v>89.179982510419094</v>
      </c>
      <c r="I24" s="10" t="s">
        <v>181</v>
      </c>
      <c r="J24" s="214">
        <v>88.061924240341</v>
      </c>
      <c r="K24" s="10" t="s">
        <v>159</v>
      </c>
      <c r="L24" s="214">
        <v>74.225550835103505</v>
      </c>
      <c r="M24" s="10" t="s">
        <v>159</v>
      </c>
      <c r="N24" s="214">
        <v>85.974536405163505</v>
      </c>
      <c r="O24" s="10" t="s">
        <v>181</v>
      </c>
      <c r="P24" s="214">
        <v>75.608475502309403</v>
      </c>
      <c r="Q24" s="10" t="s">
        <v>159</v>
      </c>
      <c r="R24" s="214">
        <v>84.151099656651596</v>
      </c>
      <c r="S24" s="10" t="s">
        <v>181</v>
      </c>
    </row>
    <row r="25" spans="1:19" x14ac:dyDescent="0.25">
      <c r="A25" s="12" t="s">
        <v>192</v>
      </c>
      <c r="B25" s="214">
        <v>90.091303205465096</v>
      </c>
      <c r="C25" s="10" t="s">
        <v>159</v>
      </c>
      <c r="D25" s="214">
        <v>86.680879021520994</v>
      </c>
      <c r="E25" s="10" t="s">
        <v>159</v>
      </c>
      <c r="F25" s="214">
        <v>25.516654057275201</v>
      </c>
      <c r="G25" s="10" t="s">
        <v>181</v>
      </c>
      <c r="H25" s="214">
        <v>89.381582032930496</v>
      </c>
      <c r="I25" s="10" t="s">
        <v>181</v>
      </c>
      <c r="J25" s="214">
        <v>90.3570347076122</v>
      </c>
      <c r="K25" s="10" t="s">
        <v>159</v>
      </c>
      <c r="L25" s="214">
        <v>87.143370014828704</v>
      </c>
      <c r="M25" s="10" t="s">
        <v>159</v>
      </c>
      <c r="N25" s="214">
        <v>85.519398433626804</v>
      </c>
      <c r="O25" s="10" t="s">
        <v>181</v>
      </c>
      <c r="P25" s="214">
        <v>74.506278392755505</v>
      </c>
      <c r="Q25" s="10" t="s">
        <v>159</v>
      </c>
      <c r="R25" s="214">
        <v>83.899527424371001</v>
      </c>
      <c r="S25" s="10" t="s">
        <v>181</v>
      </c>
    </row>
    <row r="26" spans="1:19" x14ac:dyDescent="0.25">
      <c r="A26" s="12" t="s">
        <v>193</v>
      </c>
      <c r="B26" s="214">
        <v>90.187796033945901</v>
      </c>
      <c r="C26" s="10" t="s">
        <v>159</v>
      </c>
      <c r="D26" s="214">
        <v>86.486401153820793</v>
      </c>
      <c r="E26" s="10" t="s">
        <v>159</v>
      </c>
      <c r="F26" s="214">
        <v>23.7743967341946</v>
      </c>
      <c r="G26" s="10" t="s">
        <v>181</v>
      </c>
      <c r="H26" s="214">
        <v>89.527220773654307</v>
      </c>
      <c r="I26" s="10" t="s">
        <v>181</v>
      </c>
      <c r="J26" s="214">
        <v>89.223406632459302</v>
      </c>
      <c r="K26" s="10" t="s">
        <v>159</v>
      </c>
      <c r="L26" s="214">
        <v>85.888047636551505</v>
      </c>
      <c r="M26" s="10" t="s">
        <v>159</v>
      </c>
      <c r="N26" s="214">
        <v>85.335963242512307</v>
      </c>
      <c r="O26" s="10" t="s">
        <v>181</v>
      </c>
      <c r="P26" s="214">
        <v>76.481848215390499</v>
      </c>
      <c r="Q26" s="10" t="s">
        <v>159</v>
      </c>
      <c r="R26" s="214">
        <v>83.396729857925095</v>
      </c>
      <c r="S26" s="10" t="s">
        <v>181</v>
      </c>
    </row>
    <row r="27" spans="1:19" x14ac:dyDescent="0.25">
      <c r="A27" s="12" t="s">
        <v>194</v>
      </c>
      <c r="B27" s="214">
        <v>90.289785810487899</v>
      </c>
      <c r="C27" s="10" t="s">
        <v>159</v>
      </c>
      <c r="D27" s="214">
        <v>87.089338430201707</v>
      </c>
      <c r="E27" s="10" t="s">
        <v>159</v>
      </c>
      <c r="F27" s="214">
        <v>20.636425812726301</v>
      </c>
      <c r="G27" s="10" t="s">
        <v>181</v>
      </c>
      <c r="H27" s="214">
        <v>90.363880969751094</v>
      </c>
      <c r="I27" s="10" t="s">
        <v>181</v>
      </c>
      <c r="J27" s="214">
        <v>89.3000220378309</v>
      </c>
      <c r="K27" s="10" t="s">
        <v>159</v>
      </c>
      <c r="L27" s="214">
        <v>85.497014214054801</v>
      </c>
      <c r="M27" s="10" t="s">
        <v>159</v>
      </c>
      <c r="N27" s="214">
        <v>86.052879205175998</v>
      </c>
      <c r="O27" s="10" t="s">
        <v>181</v>
      </c>
      <c r="P27" s="214">
        <v>77.594404370697802</v>
      </c>
      <c r="Q27" s="10" t="s">
        <v>159</v>
      </c>
      <c r="R27" s="214">
        <v>83.403478012533199</v>
      </c>
      <c r="S27" s="10" t="s">
        <v>181</v>
      </c>
    </row>
    <row r="28" spans="1:19" x14ac:dyDescent="0.25">
      <c r="A28" s="12" t="s">
        <v>196</v>
      </c>
      <c r="B28" s="214">
        <v>91.490698194709793</v>
      </c>
      <c r="C28" s="10" t="s">
        <v>159</v>
      </c>
      <c r="D28" s="214">
        <v>87.740303297315606</v>
      </c>
      <c r="E28" s="10" t="s">
        <v>159</v>
      </c>
      <c r="F28" s="214">
        <v>17.0073431141691</v>
      </c>
      <c r="G28" s="10" t="s">
        <v>181</v>
      </c>
      <c r="H28" s="214">
        <v>90.986791064219304</v>
      </c>
      <c r="I28" s="10" t="s">
        <v>181</v>
      </c>
      <c r="J28" s="214">
        <v>89.845828012047903</v>
      </c>
      <c r="K28" s="10" t="s">
        <v>159</v>
      </c>
      <c r="L28" s="214">
        <v>85.073620996304996</v>
      </c>
      <c r="M28" s="10" t="s">
        <v>159</v>
      </c>
      <c r="N28" s="214">
        <v>86.621640955424596</v>
      </c>
      <c r="O28" s="10" t="s">
        <v>181</v>
      </c>
      <c r="P28" s="214">
        <v>77.1591325987998</v>
      </c>
      <c r="Q28" s="10" t="s">
        <v>159</v>
      </c>
      <c r="R28" s="214">
        <v>83.114214973586996</v>
      </c>
      <c r="S28" s="10" t="s">
        <v>181</v>
      </c>
    </row>
    <row r="29" spans="1:19" x14ac:dyDescent="0.25">
      <c r="A29" s="12" t="s">
        <v>197</v>
      </c>
      <c r="B29" s="214">
        <v>92.751452581820601</v>
      </c>
      <c r="C29" s="10" t="s">
        <v>159</v>
      </c>
      <c r="D29" s="214">
        <v>88.160653021279899</v>
      </c>
      <c r="E29" s="10" t="s">
        <v>159</v>
      </c>
      <c r="F29" s="214">
        <v>13.2608261049254</v>
      </c>
      <c r="G29" s="10" t="s">
        <v>181</v>
      </c>
      <c r="H29" s="214">
        <v>91.131169238591397</v>
      </c>
      <c r="I29" s="10" t="s">
        <v>181</v>
      </c>
      <c r="J29" s="214">
        <v>89.054439029517397</v>
      </c>
      <c r="K29" s="10" t="s">
        <v>159</v>
      </c>
      <c r="L29" s="214">
        <v>85.725832962487999</v>
      </c>
      <c r="M29" s="10" t="s">
        <v>159</v>
      </c>
      <c r="N29" s="214">
        <v>85.639100429133293</v>
      </c>
      <c r="O29" s="10" t="s">
        <v>181</v>
      </c>
      <c r="P29" s="214">
        <v>75.444564086516706</v>
      </c>
      <c r="Q29" s="10" t="s">
        <v>159</v>
      </c>
      <c r="R29" s="214">
        <v>81.529929988620196</v>
      </c>
      <c r="S29" s="10" t="s">
        <v>181</v>
      </c>
    </row>
    <row r="30" spans="1:19" x14ac:dyDescent="0.25">
      <c r="A30" s="12" t="s">
        <v>199</v>
      </c>
      <c r="B30" s="214">
        <v>93.383140751973897</v>
      </c>
      <c r="C30" s="10" t="s">
        <v>159</v>
      </c>
      <c r="D30" s="214">
        <v>88.041168210445704</v>
      </c>
      <c r="E30" s="10" t="s">
        <v>159</v>
      </c>
      <c r="F30" s="214">
        <v>11.411764965848899</v>
      </c>
      <c r="G30" s="10" t="s">
        <v>202</v>
      </c>
      <c r="H30" s="214">
        <v>91.590446474506393</v>
      </c>
      <c r="I30" s="10" t="s">
        <v>181</v>
      </c>
      <c r="J30" s="214">
        <v>82.134435257226301</v>
      </c>
      <c r="K30" s="10" t="s">
        <v>159</v>
      </c>
      <c r="L30" s="214">
        <v>84.875361467352505</v>
      </c>
      <c r="M30" s="10" t="s">
        <v>159</v>
      </c>
      <c r="N30" s="214">
        <v>86.133728844558803</v>
      </c>
      <c r="O30" s="10" t="s">
        <v>181</v>
      </c>
      <c r="P30" s="214">
        <v>74.222465986472599</v>
      </c>
      <c r="Q30" s="10" t="s">
        <v>201</v>
      </c>
      <c r="R30" s="214">
        <v>80.254404696922094</v>
      </c>
      <c r="S30" s="10" t="s">
        <v>202</v>
      </c>
    </row>
    <row r="31" spans="1:19" x14ac:dyDescent="0.25">
      <c r="A31" s="12" t="s">
        <v>200</v>
      </c>
      <c r="B31" s="214">
        <v>93.325987970981899</v>
      </c>
      <c r="C31" s="10" t="s">
        <v>201</v>
      </c>
      <c r="D31" s="214">
        <v>88.327739302931903</v>
      </c>
      <c r="E31" s="10" t="s">
        <v>159</v>
      </c>
      <c r="F31" s="214">
        <v>10.8568632289528</v>
      </c>
      <c r="G31" s="10" t="s">
        <v>181</v>
      </c>
      <c r="H31" s="214">
        <v>92.353283891271303</v>
      </c>
      <c r="I31" s="10" t="s">
        <v>181</v>
      </c>
      <c r="J31" s="214">
        <v>80.474156542889801</v>
      </c>
      <c r="K31" s="10" t="s">
        <v>201</v>
      </c>
      <c r="L31" s="214">
        <v>86.247770390315097</v>
      </c>
      <c r="M31" s="10" t="s">
        <v>201</v>
      </c>
      <c r="N31" s="214">
        <v>86.479301395350703</v>
      </c>
      <c r="O31" s="10" t="s">
        <v>181</v>
      </c>
      <c r="P31" s="214">
        <v>75.620500167877296</v>
      </c>
      <c r="Q31" s="10" t="s">
        <v>201</v>
      </c>
      <c r="R31" s="214">
        <v>80.3374287325247</v>
      </c>
      <c r="S31" s="10" t="s">
        <v>202</v>
      </c>
    </row>
    <row r="32" spans="1:19" x14ac:dyDescent="0.25">
      <c r="A32" s="15" t="s">
        <v>203</v>
      </c>
      <c r="B32" s="215">
        <v>71.249488444224298</v>
      </c>
      <c r="C32" s="14" t="s">
        <v>159</v>
      </c>
      <c r="D32" s="215">
        <v>77.811975538452799</v>
      </c>
      <c r="E32" s="14" t="s">
        <v>159</v>
      </c>
      <c r="F32" s="215">
        <v>90.484368104663602</v>
      </c>
      <c r="G32" s="14" t="s">
        <v>159</v>
      </c>
      <c r="H32" s="215">
        <v>78.977100975125396</v>
      </c>
      <c r="I32" s="14" t="s">
        <v>181</v>
      </c>
      <c r="J32" s="215">
        <v>77.428682234520195</v>
      </c>
      <c r="K32" s="14" t="s">
        <v>159</v>
      </c>
      <c r="L32" s="215">
        <v>85.515634562174796</v>
      </c>
      <c r="M32" s="14" t="s">
        <v>159</v>
      </c>
      <c r="N32" s="215">
        <v>84.4255105079706</v>
      </c>
      <c r="O32" s="14" t="s">
        <v>181</v>
      </c>
      <c r="P32" s="215">
        <v>60.949144817485802</v>
      </c>
      <c r="Q32" s="14" t="s">
        <v>159</v>
      </c>
      <c r="R32" s="215">
        <v>78.500939857678802</v>
      </c>
      <c r="S32" s="14" t="s">
        <v>181</v>
      </c>
    </row>
    <row r="34" spans="1:2" x14ac:dyDescent="0.25">
      <c r="A34" s="16" t="s">
        <v>204</v>
      </c>
      <c r="B34" s="16" t="s">
        <v>218</v>
      </c>
    </row>
    <row r="37" spans="1:2" x14ac:dyDescent="0.25">
      <c r="B37" s="16" t="s">
        <v>322</v>
      </c>
    </row>
    <row r="38" spans="1:2" x14ac:dyDescent="0.25">
      <c r="B38" s="16" t="s">
        <v>210</v>
      </c>
    </row>
    <row r="39" spans="1:2" x14ac:dyDescent="0.25">
      <c r="B39" s="16" t="s">
        <v>211</v>
      </c>
    </row>
    <row r="42" spans="1:2" x14ac:dyDescent="0.25">
      <c r="A42" s="17" t="str">
        <f>HYPERLINK("#'GAMING 9'!A2", "&lt;&lt;&lt; Previous table")</f>
        <v>&lt;&lt;&lt; Previous table</v>
      </c>
    </row>
    <row r="43" spans="1:2" x14ac:dyDescent="0.25">
      <c r="A43" s="17" t="str">
        <f>HYPERLINK("#'GAMING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S42"/>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HYPERLINK("#'INDEX'!B106", "Link to index")</f>
        <v>Link to index</v>
      </c>
    </row>
    <row r="2" spans="1:19" ht="15.75" customHeight="1" x14ac:dyDescent="0.25">
      <c r="A2" s="287" t="s">
        <v>411</v>
      </c>
      <c r="B2" s="286"/>
      <c r="C2" s="286"/>
      <c r="D2" s="286"/>
      <c r="E2" s="286"/>
      <c r="F2" s="286"/>
      <c r="G2" s="286"/>
      <c r="H2" s="286"/>
      <c r="I2" s="286"/>
      <c r="J2" s="286"/>
      <c r="K2" s="286"/>
      <c r="L2" s="286"/>
      <c r="M2" s="286"/>
      <c r="N2" s="286"/>
      <c r="O2" s="286"/>
      <c r="P2" s="286"/>
      <c r="Q2" s="286"/>
      <c r="R2" s="286"/>
      <c r="S2" s="286"/>
    </row>
    <row r="3" spans="1:19" ht="15.75" customHeight="1" x14ac:dyDescent="0.25">
      <c r="A3" s="287" t="s">
        <v>124</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216">
        <v>34.476999999999997</v>
      </c>
      <c r="C7" s="10" t="s">
        <v>181</v>
      </c>
      <c r="D7" s="216">
        <v>248.405</v>
      </c>
      <c r="E7" s="10" t="s">
        <v>181</v>
      </c>
      <c r="F7" s="216">
        <v>12.782999999999999</v>
      </c>
      <c r="G7" s="10" t="s">
        <v>181</v>
      </c>
      <c r="H7" s="216">
        <v>227.947</v>
      </c>
      <c r="I7" s="10" t="s">
        <v>181</v>
      </c>
      <c r="J7" s="216">
        <v>82.915999999999997</v>
      </c>
      <c r="K7" s="10" t="s">
        <v>181</v>
      </c>
      <c r="L7" s="216">
        <v>37.981000000000002</v>
      </c>
      <c r="M7" s="10" t="s">
        <v>159</v>
      </c>
      <c r="N7" s="216">
        <v>371.41699999999997</v>
      </c>
      <c r="O7" s="10" t="s">
        <v>181</v>
      </c>
      <c r="P7" s="216">
        <v>163.73699999999999</v>
      </c>
      <c r="Q7" s="10" t="s">
        <v>159</v>
      </c>
      <c r="R7" s="216">
        <v>1179.663</v>
      </c>
      <c r="S7" s="10" t="s">
        <v>181</v>
      </c>
    </row>
    <row r="8" spans="1:19" x14ac:dyDescent="0.25">
      <c r="A8" s="12" t="s">
        <v>171</v>
      </c>
      <c r="B8" s="216">
        <v>33.893999999999998</v>
      </c>
      <c r="C8" s="10" t="s">
        <v>181</v>
      </c>
      <c r="D8" s="216">
        <v>321.16699999999997</v>
      </c>
      <c r="E8" s="10" t="s">
        <v>181</v>
      </c>
      <c r="F8" s="216">
        <v>16.474</v>
      </c>
      <c r="G8" s="10" t="s">
        <v>181</v>
      </c>
      <c r="H8" s="216">
        <v>247.929</v>
      </c>
      <c r="I8" s="10" t="s">
        <v>181</v>
      </c>
      <c r="J8" s="216">
        <v>128.017</v>
      </c>
      <c r="K8" s="10" t="s">
        <v>181</v>
      </c>
      <c r="L8" s="216">
        <v>40.762</v>
      </c>
      <c r="M8" s="10" t="s">
        <v>159</v>
      </c>
      <c r="N8" s="216">
        <v>415.17399999999998</v>
      </c>
      <c r="O8" s="10" t="s">
        <v>181</v>
      </c>
      <c r="P8" s="216">
        <v>184.684</v>
      </c>
      <c r="Q8" s="10" t="s">
        <v>159</v>
      </c>
      <c r="R8" s="216">
        <v>1388.1010000000001</v>
      </c>
      <c r="S8" s="10" t="s">
        <v>181</v>
      </c>
    </row>
    <row r="9" spans="1:19" x14ac:dyDescent="0.25">
      <c r="A9" s="12" t="s">
        <v>172</v>
      </c>
      <c r="B9" s="216">
        <v>30.834</v>
      </c>
      <c r="C9" s="10" t="s">
        <v>181</v>
      </c>
      <c r="D9" s="216">
        <v>348.834</v>
      </c>
      <c r="E9" s="10" t="s">
        <v>181</v>
      </c>
      <c r="F9" s="216">
        <v>20.920999999999999</v>
      </c>
      <c r="G9" s="10" t="s">
        <v>181</v>
      </c>
      <c r="H9" s="216">
        <v>264.56900000000002</v>
      </c>
      <c r="I9" s="10" t="s">
        <v>181</v>
      </c>
      <c r="J9" s="216">
        <v>153.26599999999999</v>
      </c>
      <c r="K9" s="10" t="s">
        <v>181</v>
      </c>
      <c r="L9" s="216">
        <v>50.120173999999999</v>
      </c>
      <c r="M9" s="10" t="s">
        <v>159</v>
      </c>
      <c r="N9" s="216">
        <v>406.72199999999998</v>
      </c>
      <c r="O9" s="10" t="s">
        <v>181</v>
      </c>
      <c r="P9" s="216">
        <v>171.178</v>
      </c>
      <c r="Q9" s="10" t="s">
        <v>159</v>
      </c>
      <c r="R9" s="216">
        <v>1446.444174</v>
      </c>
      <c r="S9" s="10" t="s">
        <v>181</v>
      </c>
    </row>
    <row r="10" spans="1:19" x14ac:dyDescent="0.25">
      <c r="A10" s="12" t="s">
        <v>173</v>
      </c>
      <c r="B10" s="216">
        <v>32.491999999999997</v>
      </c>
      <c r="C10" s="10" t="s">
        <v>181</v>
      </c>
      <c r="D10" s="216">
        <v>391.166</v>
      </c>
      <c r="E10" s="10" t="s">
        <v>181</v>
      </c>
      <c r="F10" s="216">
        <v>24.198</v>
      </c>
      <c r="G10" s="10" t="s">
        <v>181</v>
      </c>
      <c r="H10" s="216">
        <v>450.83927195000001</v>
      </c>
      <c r="I10" s="10" t="s">
        <v>159</v>
      </c>
      <c r="J10" s="216">
        <v>181.00700000000001</v>
      </c>
      <c r="K10" s="10" t="s">
        <v>181</v>
      </c>
      <c r="L10" s="216">
        <v>53.740326000000003</v>
      </c>
      <c r="M10" s="10" t="s">
        <v>159</v>
      </c>
      <c r="N10" s="216">
        <v>461.51600000000002</v>
      </c>
      <c r="O10" s="10" t="s">
        <v>181</v>
      </c>
      <c r="P10" s="216">
        <v>180.03899999999999</v>
      </c>
      <c r="Q10" s="10" t="s">
        <v>159</v>
      </c>
      <c r="R10" s="216">
        <v>1774.99759795</v>
      </c>
      <c r="S10" s="10" t="s">
        <v>181</v>
      </c>
    </row>
    <row r="11" spans="1:19" x14ac:dyDescent="0.25">
      <c r="A11" s="12" t="s">
        <v>174</v>
      </c>
      <c r="B11" s="216">
        <v>36.537999999999997</v>
      </c>
      <c r="C11" s="10" t="s">
        <v>181</v>
      </c>
      <c r="D11" s="216">
        <v>1251.1859999999999</v>
      </c>
      <c r="E11" s="10" t="s">
        <v>159</v>
      </c>
      <c r="F11" s="216">
        <v>26.178000000000001</v>
      </c>
      <c r="G11" s="10" t="s">
        <v>181</v>
      </c>
      <c r="H11" s="216">
        <v>534.61950522999996</v>
      </c>
      <c r="I11" s="10" t="s">
        <v>159</v>
      </c>
      <c r="J11" s="216">
        <v>212.059</v>
      </c>
      <c r="K11" s="10" t="s">
        <v>181</v>
      </c>
      <c r="L11" s="216">
        <v>59.228301999999999</v>
      </c>
      <c r="M11" s="10" t="s">
        <v>159</v>
      </c>
      <c r="N11" s="216">
        <v>449.565</v>
      </c>
      <c r="O11" s="10" t="s">
        <v>181</v>
      </c>
      <c r="P11" s="216">
        <v>169.84899999999999</v>
      </c>
      <c r="Q11" s="10" t="s">
        <v>159</v>
      </c>
      <c r="R11" s="216">
        <v>2739.2228072299999</v>
      </c>
      <c r="S11" s="10" t="s">
        <v>181</v>
      </c>
    </row>
    <row r="12" spans="1:19" x14ac:dyDescent="0.25">
      <c r="A12" s="12" t="s">
        <v>175</v>
      </c>
      <c r="B12" s="216">
        <v>43.259</v>
      </c>
      <c r="C12" s="10" t="s">
        <v>181</v>
      </c>
      <c r="D12" s="216">
        <v>1350.809</v>
      </c>
      <c r="E12" s="10" t="s">
        <v>159</v>
      </c>
      <c r="F12" s="216">
        <v>29.617999999999999</v>
      </c>
      <c r="G12" s="10" t="s">
        <v>181</v>
      </c>
      <c r="H12" s="216">
        <v>596.32677848000003</v>
      </c>
      <c r="I12" s="10" t="s">
        <v>159</v>
      </c>
      <c r="J12" s="216">
        <v>231.65899999999999</v>
      </c>
      <c r="K12" s="10" t="s">
        <v>181</v>
      </c>
      <c r="L12" s="216">
        <v>67.237150999999997</v>
      </c>
      <c r="M12" s="10" t="s">
        <v>159</v>
      </c>
      <c r="N12" s="216">
        <v>448.83396008</v>
      </c>
      <c r="O12" s="10" t="s">
        <v>181</v>
      </c>
      <c r="P12" s="216">
        <v>168.39099999999999</v>
      </c>
      <c r="Q12" s="10" t="s">
        <v>159</v>
      </c>
      <c r="R12" s="216">
        <v>2936.1338895600002</v>
      </c>
      <c r="S12" s="10" t="s">
        <v>181</v>
      </c>
    </row>
    <row r="13" spans="1:19" x14ac:dyDescent="0.25">
      <c r="A13" s="12" t="s">
        <v>176</v>
      </c>
      <c r="B13" s="216">
        <v>31.783999999999999</v>
      </c>
      <c r="C13" s="10" t="s">
        <v>181</v>
      </c>
      <c r="D13" s="216">
        <v>1022.393</v>
      </c>
      <c r="E13" s="10" t="s">
        <v>159</v>
      </c>
      <c r="F13" s="216">
        <v>23.268999999999998</v>
      </c>
      <c r="G13" s="10" t="s">
        <v>181</v>
      </c>
      <c r="H13" s="216">
        <v>489.48762551999999</v>
      </c>
      <c r="I13" s="10" t="s">
        <v>159</v>
      </c>
      <c r="J13" s="216">
        <v>203.89500000000001</v>
      </c>
      <c r="K13" s="10" t="s">
        <v>181</v>
      </c>
      <c r="L13" s="216">
        <v>64.113420000000005</v>
      </c>
      <c r="M13" s="10" t="s">
        <v>159</v>
      </c>
      <c r="N13" s="216">
        <v>380.71598532000002</v>
      </c>
      <c r="O13" s="10" t="s">
        <v>181</v>
      </c>
      <c r="P13" s="216">
        <v>176.73699999999999</v>
      </c>
      <c r="Q13" s="10" t="s">
        <v>159</v>
      </c>
      <c r="R13" s="216">
        <v>2392.3950308399999</v>
      </c>
      <c r="S13" s="10" t="s">
        <v>181</v>
      </c>
    </row>
    <row r="14" spans="1:19" x14ac:dyDescent="0.25">
      <c r="A14" s="12" t="s">
        <v>177</v>
      </c>
      <c r="B14" s="216">
        <v>29.727</v>
      </c>
      <c r="C14" s="10" t="s">
        <v>181</v>
      </c>
      <c r="D14" s="216">
        <v>1067.4680000000001</v>
      </c>
      <c r="E14" s="10" t="s">
        <v>159</v>
      </c>
      <c r="F14" s="216">
        <v>25.719631392</v>
      </c>
      <c r="G14" s="10" t="s">
        <v>181</v>
      </c>
      <c r="H14" s="216">
        <v>536.11169318999998</v>
      </c>
      <c r="I14" s="10" t="s">
        <v>181</v>
      </c>
      <c r="J14" s="216">
        <v>229.041</v>
      </c>
      <c r="K14" s="10" t="s">
        <v>181</v>
      </c>
      <c r="L14" s="216">
        <v>63.862766000000001</v>
      </c>
      <c r="M14" s="10" t="s">
        <v>159</v>
      </c>
      <c r="N14" s="216">
        <v>367.51128087000001</v>
      </c>
      <c r="O14" s="10" t="s">
        <v>181</v>
      </c>
      <c r="P14" s="216">
        <v>178.953</v>
      </c>
      <c r="Q14" s="10" t="s">
        <v>159</v>
      </c>
      <c r="R14" s="216">
        <v>2498.3943714520001</v>
      </c>
      <c r="S14" s="10" t="s">
        <v>181</v>
      </c>
    </row>
    <row r="15" spans="1:19" x14ac:dyDescent="0.25">
      <c r="A15" s="12" t="s">
        <v>178</v>
      </c>
      <c r="B15" s="216">
        <v>44.976999999999997</v>
      </c>
      <c r="C15" s="10" t="s">
        <v>181</v>
      </c>
      <c r="D15" s="216">
        <v>1120.7660000000001</v>
      </c>
      <c r="E15" s="10" t="s">
        <v>159</v>
      </c>
      <c r="F15" s="216">
        <v>26.646999999999998</v>
      </c>
      <c r="G15" s="10" t="s">
        <v>181</v>
      </c>
      <c r="H15" s="216">
        <v>602.08411382999998</v>
      </c>
      <c r="I15" s="10" t="s">
        <v>181</v>
      </c>
      <c r="J15" s="216">
        <v>262.67399999999998</v>
      </c>
      <c r="K15" s="10" t="s">
        <v>181</v>
      </c>
      <c r="L15" s="216">
        <v>70.412000000000006</v>
      </c>
      <c r="M15" s="10" t="s">
        <v>159</v>
      </c>
      <c r="N15" s="216">
        <v>395.98228087000001</v>
      </c>
      <c r="O15" s="10" t="s">
        <v>181</v>
      </c>
      <c r="P15" s="216">
        <v>182.34700000000001</v>
      </c>
      <c r="Q15" s="10" t="s">
        <v>159</v>
      </c>
      <c r="R15" s="216">
        <v>2705.8893947000001</v>
      </c>
      <c r="S15" s="10" t="s">
        <v>181</v>
      </c>
    </row>
    <row r="16" spans="1:19" x14ac:dyDescent="0.25">
      <c r="A16" s="12" t="s">
        <v>182</v>
      </c>
      <c r="B16" s="216">
        <v>50.036999999999999</v>
      </c>
      <c r="C16" s="10" t="s">
        <v>181</v>
      </c>
      <c r="D16" s="216">
        <v>1171.9849999999999</v>
      </c>
      <c r="E16" s="10" t="s">
        <v>159</v>
      </c>
      <c r="F16" s="216">
        <v>28.873000000000001</v>
      </c>
      <c r="G16" s="10" t="s">
        <v>181</v>
      </c>
      <c r="H16" s="216">
        <v>689.34669106000001</v>
      </c>
      <c r="I16" s="10" t="s">
        <v>181</v>
      </c>
      <c r="J16" s="216">
        <v>300.55700000000002</v>
      </c>
      <c r="K16" s="10" t="s">
        <v>181</v>
      </c>
      <c r="L16" s="216">
        <v>76.41</v>
      </c>
      <c r="M16" s="10" t="s">
        <v>159</v>
      </c>
      <c r="N16" s="216">
        <v>405.76846047999999</v>
      </c>
      <c r="O16" s="10" t="s">
        <v>181</v>
      </c>
      <c r="P16" s="216">
        <v>197.18799999999999</v>
      </c>
      <c r="Q16" s="10" t="s">
        <v>159</v>
      </c>
      <c r="R16" s="216">
        <v>2920.1651515399999</v>
      </c>
      <c r="S16" s="10" t="s">
        <v>181</v>
      </c>
    </row>
    <row r="17" spans="1:19" x14ac:dyDescent="0.25">
      <c r="A17" s="12" t="s">
        <v>183</v>
      </c>
      <c r="B17" s="216">
        <v>48.124000000000002</v>
      </c>
      <c r="C17" s="10" t="s">
        <v>181</v>
      </c>
      <c r="D17" s="216">
        <v>1294.5630000000001</v>
      </c>
      <c r="E17" s="10" t="s">
        <v>159</v>
      </c>
      <c r="F17" s="216">
        <v>34.302999999999997</v>
      </c>
      <c r="G17" s="10" t="s">
        <v>181</v>
      </c>
      <c r="H17" s="216">
        <v>766.92463857999996</v>
      </c>
      <c r="I17" s="10" t="s">
        <v>181</v>
      </c>
      <c r="J17" s="216">
        <v>314.29300000000001</v>
      </c>
      <c r="K17" s="10" t="s">
        <v>181</v>
      </c>
      <c r="L17" s="216">
        <v>78.69</v>
      </c>
      <c r="M17" s="10" t="s">
        <v>159</v>
      </c>
      <c r="N17" s="216">
        <v>412.95835906000002</v>
      </c>
      <c r="O17" s="10" t="s">
        <v>181</v>
      </c>
      <c r="P17" s="216">
        <v>213.74</v>
      </c>
      <c r="Q17" s="10" t="s">
        <v>159</v>
      </c>
      <c r="R17" s="216">
        <v>3163.59599764</v>
      </c>
      <c r="S17" s="10" t="s">
        <v>181</v>
      </c>
    </row>
    <row r="18" spans="1:19" x14ac:dyDescent="0.25">
      <c r="A18" s="12" t="s">
        <v>184</v>
      </c>
      <c r="B18" s="216">
        <v>46.335000000000001</v>
      </c>
      <c r="C18" s="10" t="s">
        <v>181</v>
      </c>
      <c r="D18" s="216">
        <v>1394.2293</v>
      </c>
      <c r="E18" s="10" t="s">
        <v>159</v>
      </c>
      <c r="F18" s="216">
        <v>42.869579999999999</v>
      </c>
      <c r="G18" s="10" t="s">
        <v>181</v>
      </c>
      <c r="H18" s="216">
        <v>806.38865086999999</v>
      </c>
      <c r="I18" s="10" t="s">
        <v>181</v>
      </c>
      <c r="J18" s="216">
        <v>314.39600000000002</v>
      </c>
      <c r="K18" s="10" t="s">
        <v>181</v>
      </c>
      <c r="L18" s="216">
        <v>75.296000000000006</v>
      </c>
      <c r="M18" s="10" t="s">
        <v>159</v>
      </c>
      <c r="N18" s="216">
        <v>1234.5029999999999</v>
      </c>
      <c r="O18" s="10" t="s">
        <v>159</v>
      </c>
      <c r="P18" s="216">
        <v>225.83600000000001</v>
      </c>
      <c r="Q18" s="10" t="s">
        <v>159</v>
      </c>
      <c r="R18" s="216">
        <v>4139.8535308700002</v>
      </c>
      <c r="S18" s="10" t="s">
        <v>181</v>
      </c>
    </row>
    <row r="19" spans="1:19" x14ac:dyDescent="0.25">
      <c r="A19" s="12" t="s">
        <v>185</v>
      </c>
      <c r="B19" s="216">
        <v>47.003</v>
      </c>
      <c r="C19" s="10" t="s">
        <v>181</v>
      </c>
      <c r="D19" s="216">
        <v>1511.7190000000001</v>
      </c>
      <c r="E19" s="10" t="s">
        <v>159</v>
      </c>
      <c r="F19" s="216">
        <v>46.792000000000002</v>
      </c>
      <c r="G19" s="10" t="s">
        <v>181</v>
      </c>
      <c r="H19" s="216">
        <v>780.07404711000004</v>
      </c>
      <c r="I19" s="10" t="s">
        <v>181</v>
      </c>
      <c r="J19" s="216">
        <v>336.13200000000001</v>
      </c>
      <c r="K19" s="10" t="s">
        <v>181</v>
      </c>
      <c r="L19" s="216">
        <v>81.688999999999993</v>
      </c>
      <c r="M19" s="10" t="s">
        <v>159</v>
      </c>
      <c r="N19" s="216">
        <v>1274.58536136933</v>
      </c>
      <c r="O19" s="10" t="s">
        <v>159</v>
      </c>
      <c r="P19" s="216">
        <v>264.161</v>
      </c>
      <c r="Q19" s="10" t="s">
        <v>159</v>
      </c>
      <c r="R19" s="216">
        <v>4342.1554084793297</v>
      </c>
      <c r="S19" s="10" t="s">
        <v>181</v>
      </c>
    </row>
    <row r="20" spans="1:19" x14ac:dyDescent="0.25">
      <c r="A20" s="12" t="s">
        <v>186</v>
      </c>
      <c r="B20" s="216">
        <v>50.439</v>
      </c>
      <c r="C20" s="10" t="s">
        <v>181</v>
      </c>
      <c r="D20" s="216">
        <v>1396.402</v>
      </c>
      <c r="E20" s="10" t="s">
        <v>159</v>
      </c>
      <c r="F20" s="216">
        <v>51.168900610000001</v>
      </c>
      <c r="G20" s="10" t="s">
        <v>181</v>
      </c>
      <c r="H20" s="216">
        <v>842.75587069000005</v>
      </c>
      <c r="I20" s="10" t="s">
        <v>181</v>
      </c>
      <c r="J20" s="216">
        <v>315.27100000000002</v>
      </c>
      <c r="K20" s="10" t="s">
        <v>181</v>
      </c>
      <c r="L20" s="216">
        <v>80.650999999999996</v>
      </c>
      <c r="M20" s="10" t="s">
        <v>159</v>
      </c>
      <c r="N20" s="216">
        <v>1315.3113342080701</v>
      </c>
      <c r="O20" s="10" t="s">
        <v>159</v>
      </c>
      <c r="P20" s="216">
        <v>289.80399999999997</v>
      </c>
      <c r="Q20" s="10" t="s">
        <v>159</v>
      </c>
      <c r="R20" s="216">
        <v>4341.8031055080701</v>
      </c>
      <c r="S20" s="10" t="s">
        <v>181</v>
      </c>
    </row>
    <row r="21" spans="1:19" x14ac:dyDescent="0.25">
      <c r="A21" s="12" t="s">
        <v>188</v>
      </c>
      <c r="B21" s="216">
        <v>50.197000000000003</v>
      </c>
      <c r="C21" s="10" t="s">
        <v>181</v>
      </c>
      <c r="D21" s="216">
        <v>1506.83</v>
      </c>
      <c r="E21" s="10" t="s">
        <v>159</v>
      </c>
      <c r="F21" s="216">
        <v>51.324480010000002</v>
      </c>
      <c r="G21" s="10" t="s">
        <v>181</v>
      </c>
      <c r="H21" s="216">
        <v>886.55312297</v>
      </c>
      <c r="I21" s="10" t="s">
        <v>181</v>
      </c>
      <c r="J21" s="216">
        <v>314.041</v>
      </c>
      <c r="K21" s="10" t="s">
        <v>181</v>
      </c>
      <c r="L21" s="216">
        <v>81.795000000000002</v>
      </c>
      <c r="M21" s="10" t="s">
        <v>159</v>
      </c>
      <c r="N21" s="216">
        <v>1374.6242392240899</v>
      </c>
      <c r="O21" s="10" t="s">
        <v>159</v>
      </c>
      <c r="P21" s="216">
        <v>325.25</v>
      </c>
      <c r="Q21" s="10" t="s">
        <v>159</v>
      </c>
      <c r="R21" s="216">
        <v>4590.6148422040897</v>
      </c>
      <c r="S21" s="10" t="s">
        <v>181</v>
      </c>
    </row>
    <row r="22" spans="1:19" x14ac:dyDescent="0.25">
      <c r="A22" s="12" t="s">
        <v>189</v>
      </c>
      <c r="B22" s="216">
        <v>51.451000000000001</v>
      </c>
      <c r="C22" s="10" t="s">
        <v>181</v>
      </c>
      <c r="D22" s="216">
        <v>1256.6130000000001</v>
      </c>
      <c r="E22" s="10" t="s">
        <v>181</v>
      </c>
      <c r="F22" s="216">
        <v>44.527631</v>
      </c>
      <c r="G22" s="10" t="s">
        <v>181</v>
      </c>
      <c r="H22" s="216">
        <v>882.71501955999997</v>
      </c>
      <c r="I22" s="10" t="s">
        <v>181</v>
      </c>
      <c r="J22" s="216">
        <v>304.233</v>
      </c>
      <c r="K22" s="10" t="s">
        <v>181</v>
      </c>
      <c r="L22" s="216">
        <v>82.912999999999997</v>
      </c>
      <c r="M22" s="10" t="s">
        <v>159</v>
      </c>
      <c r="N22" s="216">
        <v>1349.73588841316</v>
      </c>
      <c r="O22" s="10" t="s">
        <v>159</v>
      </c>
      <c r="P22" s="216">
        <v>327.79</v>
      </c>
      <c r="Q22" s="10" t="s">
        <v>159</v>
      </c>
      <c r="R22" s="216">
        <v>4299.9785389731696</v>
      </c>
      <c r="S22" s="10" t="s">
        <v>181</v>
      </c>
    </row>
    <row r="23" spans="1:19" x14ac:dyDescent="0.25">
      <c r="A23" s="12" t="s">
        <v>190</v>
      </c>
      <c r="B23" s="216">
        <v>51.722999999999999</v>
      </c>
      <c r="C23" s="10" t="s">
        <v>181</v>
      </c>
      <c r="D23" s="216">
        <v>1585.5350000000001</v>
      </c>
      <c r="E23" s="10" t="s">
        <v>159</v>
      </c>
      <c r="F23" s="216">
        <v>40.794283</v>
      </c>
      <c r="G23" s="10" t="s">
        <v>181</v>
      </c>
      <c r="H23" s="216">
        <v>907.56213955999999</v>
      </c>
      <c r="I23" s="10" t="s">
        <v>181</v>
      </c>
      <c r="J23" s="216">
        <v>312.94400000000002</v>
      </c>
      <c r="K23" s="10" t="s">
        <v>181</v>
      </c>
      <c r="L23" s="216">
        <v>81.292000000000002</v>
      </c>
      <c r="M23" s="10" t="s">
        <v>159</v>
      </c>
      <c r="N23" s="216">
        <v>1371.5389073174599</v>
      </c>
      <c r="O23" s="10" t="s">
        <v>181</v>
      </c>
      <c r="P23" s="216">
        <v>329.06599999999997</v>
      </c>
      <c r="Q23" s="10" t="s">
        <v>159</v>
      </c>
      <c r="R23" s="216">
        <v>4680.4553298774599</v>
      </c>
      <c r="S23" s="10" t="s">
        <v>181</v>
      </c>
    </row>
    <row r="24" spans="1:19" x14ac:dyDescent="0.25">
      <c r="A24" s="12" t="s">
        <v>191</v>
      </c>
      <c r="B24" s="216">
        <v>51.761000000000003</v>
      </c>
      <c r="C24" s="10" t="s">
        <v>181</v>
      </c>
      <c r="D24" s="216">
        <v>1631.0540000000001</v>
      </c>
      <c r="E24" s="10" t="s">
        <v>159</v>
      </c>
      <c r="F24" s="216">
        <v>43.731732999999998</v>
      </c>
      <c r="G24" s="10" t="s">
        <v>181</v>
      </c>
      <c r="H24" s="216">
        <v>962.95578708999994</v>
      </c>
      <c r="I24" s="10" t="s">
        <v>181</v>
      </c>
      <c r="J24" s="216">
        <v>314.25200000000001</v>
      </c>
      <c r="K24" s="10" t="s">
        <v>181</v>
      </c>
      <c r="L24" s="216">
        <v>81.497</v>
      </c>
      <c r="M24" s="10" t="s">
        <v>159</v>
      </c>
      <c r="N24" s="216">
        <v>1453.5364246704701</v>
      </c>
      <c r="O24" s="10" t="s">
        <v>181</v>
      </c>
      <c r="P24" s="216">
        <v>364.048</v>
      </c>
      <c r="Q24" s="10" t="s">
        <v>159</v>
      </c>
      <c r="R24" s="216">
        <v>4902.8359447604698</v>
      </c>
      <c r="S24" s="10" t="s">
        <v>181</v>
      </c>
    </row>
    <row r="25" spans="1:19" x14ac:dyDescent="0.25">
      <c r="A25" s="12" t="s">
        <v>192</v>
      </c>
      <c r="B25" s="216">
        <v>52.807000000000002</v>
      </c>
      <c r="C25" s="10" t="s">
        <v>181</v>
      </c>
      <c r="D25" s="216">
        <v>1699.8009999999999</v>
      </c>
      <c r="E25" s="10" t="s">
        <v>159</v>
      </c>
      <c r="F25" s="216">
        <v>46.74597</v>
      </c>
      <c r="G25" s="10" t="s">
        <v>181</v>
      </c>
      <c r="H25" s="216">
        <v>999.54788141999995</v>
      </c>
      <c r="I25" s="10" t="s">
        <v>181</v>
      </c>
      <c r="J25" s="216">
        <v>307.21499999999997</v>
      </c>
      <c r="K25" s="10" t="s">
        <v>181</v>
      </c>
      <c r="L25" s="216">
        <v>79.768000000000001</v>
      </c>
      <c r="M25" s="10" t="s">
        <v>159</v>
      </c>
      <c r="N25" s="216">
        <v>1452.4246456502899</v>
      </c>
      <c r="O25" s="10" t="s">
        <v>181</v>
      </c>
      <c r="P25" s="216">
        <v>381.47300000000001</v>
      </c>
      <c r="Q25" s="10" t="s">
        <v>159</v>
      </c>
      <c r="R25" s="216">
        <v>5019.7824970702904</v>
      </c>
      <c r="S25" s="10" t="s">
        <v>181</v>
      </c>
    </row>
    <row r="26" spans="1:19" x14ac:dyDescent="0.25">
      <c r="A26" s="12" t="s">
        <v>193</v>
      </c>
      <c r="B26" s="216">
        <v>50.728000000000002</v>
      </c>
      <c r="C26" s="10" t="s">
        <v>181</v>
      </c>
      <c r="D26" s="216">
        <v>1734.8072027200001</v>
      </c>
      <c r="E26" s="10" t="s">
        <v>159</v>
      </c>
      <c r="F26" s="216">
        <v>51.306266000000001</v>
      </c>
      <c r="G26" s="10" t="s">
        <v>181</v>
      </c>
      <c r="H26" s="216">
        <v>1005.54026966</v>
      </c>
      <c r="I26" s="10" t="s">
        <v>181</v>
      </c>
      <c r="J26" s="216">
        <v>381.15499999999997</v>
      </c>
      <c r="K26" s="10" t="s">
        <v>159</v>
      </c>
      <c r="L26" s="216">
        <v>79.774249999999995</v>
      </c>
      <c r="M26" s="10" t="s">
        <v>159</v>
      </c>
      <c r="N26" s="216">
        <v>1459.9351684978801</v>
      </c>
      <c r="O26" s="10" t="s">
        <v>181</v>
      </c>
      <c r="P26" s="216">
        <v>399.44</v>
      </c>
      <c r="Q26" s="10" t="s">
        <v>159</v>
      </c>
      <c r="R26" s="216">
        <v>5162.6861568778804</v>
      </c>
      <c r="S26" s="10" t="s">
        <v>181</v>
      </c>
    </row>
    <row r="27" spans="1:19" x14ac:dyDescent="0.25">
      <c r="A27" s="12" t="s">
        <v>194</v>
      </c>
      <c r="B27" s="216">
        <v>49.768999999999998</v>
      </c>
      <c r="C27" s="10" t="s">
        <v>159</v>
      </c>
      <c r="D27" s="216">
        <v>1912.808</v>
      </c>
      <c r="E27" s="10" t="s">
        <v>159</v>
      </c>
      <c r="F27" s="216">
        <v>58.440399999999997</v>
      </c>
      <c r="G27" s="10" t="s">
        <v>181</v>
      </c>
      <c r="H27" s="216">
        <v>1071.02581089102</v>
      </c>
      <c r="I27" s="10" t="s">
        <v>181</v>
      </c>
      <c r="J27" s="216">
        <v>380.87900000000002</v>
      </c>
      <c r="K27" s="10" t="s">
        <v>159</v>
      </c>
      <c r="L27" s="216">
        <v>80.557000000000002</v>
      </c>
      <c r="M27" s="10" t="s">
        <v>159</v>
      </c>
      <c r="N27" s="216">
        <v>1561.6568440999999</v>
      </c>
      <c r="O27" s="10" t="s">
        <v>181</v>
      </c>
      <c r="P27" s="216">
        <v>393.84500000000003</v>
      </c>
      <c r="Q27" s="10" t="s">
        <v>159</v>
      </c>
      <c r="R27" s="216">
        <v>5508.9810549910198</v>
      </c>
      <c r="S27" s="10" t="s">
        <v>181</v>
      </c>
    </row>
    <row r="28" spans="1:19" x14ac:dyDescent="0.25">
      <c r="A28" s="12" t="s">
        <v>196</v>
      </c>
      <c r="B28" s="216">
        <v>50.070999999999998</v>
      </c>
      <c r="C28" s="10" t="s">
        <v>159</v>
      </c>
      <c r="D28" s="216">
        <v>2083.44</v>
      </c>
      <c r="E28" s="10" t="s">
        <v>159</v>
      </c>
      <c r="F28" s="216">
        <v>76.837000000000003</v>
      </c>
      <c r="G28" s="10" t="s">
        <v>181</v>
      </c>
      <c r="H28" s="216">
        <v>1128.6405337631099</v>
      </c>
      <c r="I28" s="10" t="s">
        <v>181</v>
      </c>
      <c r="J28" s="216">
        <v>380.36500000000001</v>
      </c>
      <c r="K28" s="10" t="s">
        <v>159</v>
      </c>
      <c r="L28" s="216">
        <v>82.147000000000006</v>
      </c>
      <c r="M28" s="10" t="s">
        <v>159</v>
      </c>
      <c r="N28" s="216">
        <v>1630.963</v>
      </c>
      <c r="O28" s="10" t="s">
        <v>181</v>
      </c>
      <c r="P28" s="216">
        <v>347.06</v>
      </c>
      <c r="Q28" s="10" t="s">
        <v>159</v>
      </c>
      <c r="R28" s="216">
        <v>5779.5235337631102</v>
      </c>
      <c r="S28" s="10" t="s">
        <v>181</v>
      </c>
    </row>
    <row r="29" spans="1:19" x14ac:dyDescent="0.25">
      <c r="A29" s="12" t="s">
        <v>197</v>
      </c>
      <c r="B29" s="216">
        <v>49.722000000000001</v>
      </c>
      <c r="C29" s="10" t="s">
        <v>159</v>
      </c>
      <c r="D29" s="216">
        <v>2124.2883999999999</v>
      </c>
      <c r="E29" s="10" t="s">
        <v>159</v>
      </c>
      <c r="F29" s="216">
        <v>75.613693999999995</v>
      </c>
      <c r="G29" s="10" t="s">
        <v>181</v>
      </c>
      <c r="H29" s="216">
        <v>1127.5844942686899</v>
      </c>
      <c r="I29" s="10" t="s">
        <v>181</v>
      </c>
      <c r="J29" s="216">
        <v>357.27199999999999</v>
      </c>
      <c r="K29" s="10" t="s">
        <v>159</v>
      </c>
      <c r="L29" s="216">
        <v>78.733000000000004</v>
      </c>
      <c r="M29" s="10" t="s">
        <v>159</v>
      </c>
      <c r="N29" s="216">
        <v>1586.8394663348399</v>
      </c>
      <c r="O29" s="10" t="s">
        <v>181</v>
      </c>
      <c r="P29" s="216">
        <v>327.96</v>
      </c>
      <c r="Q29" s="10" t="s">
        <v>159</v>
      </c>
      <c r="R29" s="216">
        <v>5728.0130546035298</v>
      </c>
      <c r="S29" s="10" t="s">
        <v>181</v>
      </c>
    </row>
    <row r="30" spans="1:19" x14ac:dyDescent="0.25">
      <c r="A30" s="12" t="s">
        <v>199</v>
      </c>
      <c r="B30" s="216">
        <v>48.893999999999998</v>
      </c>
      <c r="C30" s="10" t="s">
        <v>159</v>
      </c>
      <c r="D30" s="216">
        <v>2221.0819999999999</v>
      </c>
      <c r="E30" s="10" t="s">
        <v>159</v>
      </c>
      <c r="F30" s="216">
        <v>86.254000000000005</v>
      </c>
      <c r="G30" s="10" t="s">
        <v>201</v>
      </c>
      <c r="H30" s="216">
        <v>1178.39612743462</v>
      </c>
      <c r="I30" s="10" t="s">
        <v>181</v>
      </c>
      <c r="J30" s="216">
        <v>360.90100000000001</v>
      </c>
      <c r="K30" s="10" t="s">
        <v>159</v>
      </c>
      <c r="L30" s="216">
        <v>77.046406000000005</v>
      </c>
      <c r="M30" s="10" t="s">
        <v>159</v>
      </c>
      <c r="N30" s="216">
        <v>1654.85161870141</v>
      </c>
      <c r="O30" s="10" t="s">
        <v>181</v>
      </c>
      <c r="P30" s="216">
        <v>317.50700000000001</v>
      </c>
      <c r="Q30" s="10" t="s">
        <v>201</v>
      </c>
      <c r="R30" s="216">
        <v>5944.9321521360398</v>
      </c>
      <c r="S30" s="10" t="s">
        <v>202</v>
      </c>
    </row>
    <row r="31" spans="1:19" x14ac:dyDescent="0.25">
      <c r="A31" s="12" t="s">
        <v>200</v>
      </c>
      <c r="B31" s="216">
        <v>51.683</v>
      </c>
      <c r="C31" s="10" t="s">
        <v>159</v>
      </c>
      <c r="D31" s="216">
        <v>2387.0230000000001</v>
      </c>
      <c r="E31" s="10" t="s">
        <v>159</v>
      </c>
      <c r="F31" s="216">
        <v>88.650999999999996</v>
      </c>
      <c r="G31" s="10" t="s">
        <v>201</v>
      </c>
      <c r="H31" s="216">
        <v>1268.6024574974699</v>
      </c>
      <c r="I31" s="10" t="s">
        <v>181</v>
      </c>
      <c r="J31" s="216">
        <v>374.505</v>
      </c>
      <c r="K31" s="10" t="s">
        <v>159</v>
      </c>
      <c r="L31" s="216">
        <v>83.536119999999997</v>
      </c>
      <c r="M31" s="10" t="s">
        <v>159</v>
      </c>
      <c r="N31" s="216">
        <v>1765.38617581736</v>
      </c>
      <c r="O31" s="10" t="s">
        <v>202</v>
      </c>
      <c r="P31" s="216">
        <v>341.774</v>
      </c>
      <c r="Q31" s="10" t="s">
        <v>201</v>
      </c>
      <c r="R31" s="216">
        <v>6361.1607533148299</v>
      </c>
      <c r="S31" s="10" t="s">
        <v>202</v>
      </c>
    </row>
    <row r="32" spans="1:19" x14ac:dyDescent="0.25">
      <c r="A32" s="15" t="s">
        <v>203</v>
      </c>
      <c r="B32" s="217">
        <v>44.192999999999998</v>
      </c>
      <c r="C32" s="14" t="s">
        <v>159</v>
      </c>
      <c r="D32" s="217">
        <v>2053.29</v>
      </c>
      <c r="E32" s="14" t="s">
        <v>159</v>
      </c>
      <c r="F32" s="217">
        <v>68.471000000000004</v>
      </c>
      <c r="G32" s="14" t="s">
        <v>159</v>
      </c>
      <c r="H32" s="217">
        <v>1059.9918476143</v>
      </c>
      <c r="I32" s="14" t="s">
        <v>181</v>
      </c>
      <c r="J32" s="217">
        <v>302.85899999999998</v>
      </c>
      <c r="K32" s="14" t="s">
        <v>159</v>
      </c>
      <c r="L32" s="217">
        <v>78.858980000000003</v>
      </c>
      <c r="M32" s="14" t="s">
        <v>159</v>
      </c>
      <c r="N32" s="217">
        <v>1418.4249231020799</v>
      </c>
      <c r="O32" s="14" t="s">
        <v>181</v>
      </c>
      <c r="P32" s="217">
        <v>332.50799999999998</v>
      </c>
      <c r="Q32" s="14" t="s">
        <v>159</v>
      </c>
      <c r="R32" s="217">
        <v>5358.5967507163896</v>
      </c>
      <c r="S32" s="14" t="s">
        <v>181</v>
      </c>
    </row>
    <row r="34" spans="1:2" x14ac:dyDescent="0.25">
      <c r="A34" s="16" t="s">
        <v>204</v>
      </c>
      <c r="B34" s="16" t="s">
        <v>230</v>
      </c>
    </row>
    <row r="37" spans="1:2" x14ac:dyDescent="0.25">
      <c r="B37" s="16" t="s">
        <v>210</v>
      </c>
    </row>
    <row r="38" spans="1:2" x14ac:dyDescent="0.25">
      <c r="B38" s="16" t="s">
        <v>211</v>
      </c>
    </row>
    <row r="41" spans="1:2" x14ac:dyDescent="0.25">
      <c r="A41" s="17" t="str">
        <f>HYPERLINK("#'GAMING 10'!A2", "&lt;&lt;&lt; Previous table")</f>
        <v>&lt;&lt;&lt; Previous table</v>
      </c>
    </row>
    <row r="42" spans="1:2" x14ac:dyDescent="0.25">
      <c r="A42" s="17" t="str">
        <f>HYPERLINK("#'GAMING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S42"/>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HYPERLINK("#'INDEX'!B107", "Link to index")</f>
        <v>Link to index</v>
      </c>
    </row>
    <row r="2" spans="1:19" ht="15.75" customHeight="1" x14ac:dyDescent="0.25">
      <c r="A2" s="287" t="s">
        <v>412</v>
      </c>
      <c r="B2" s="286"/>
      <c r="C2" s="286"/>
      <c r="D2" s="286"/>
      <c r="E2" s="286"/>
      <c r="F2" s="286"/>
      <c r="G2" s="286"/>
      <c r="H2" s="286"/>
      <c r="I2" s="286"/>
      <c r="J2" s="286"/>
      <c r="K2" s="286"/>
      <c r="L2" s="286"/>
      <c r="M2" s="286"/>
      <c r="N2" s="286"/>
      <c r="O2" s="286"/>
      <c r="P2" s="286"/>
      <c r="Q2" s="286"/>
      <c r="R2" s="286"/>
      <c r="S2" s="286"/>
    </row>
    <row r="3" spans="1:19" ht="15.75" customHeight="1" x14ac:dyDescent="0.25">
      <c r="A3" s="287" t="s">
        <v>125</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218">
        <v>62.917805993690799</v>
      </c>
      <c r="C7" s="10" t="s">
        <v>181</v>
      </c>
      <c r="D7" s="218">
        <v>453.31953470031601</v>
      </c>
      <c r="E7" s="10" t="s">
        <v>181</v>
      </c>
      <c r="F7" s="218">
        <v>23.327966876971601</v>
      </c>
      <c r="G7" s="10" t="s">
        <v>181</v>
      </c>
      <c r="H7" s="218">
        <v>415.98529810725603</v>
      </c>
      <c r="I7" s="10" t="s">
        <v>181</v>
      </c>
      <c r="J7" s="218">
        <v>151.31516088328101</v>
      </c>
      <c r="K7" s="10" t="s">
        <v>181</v>
      </c>
      <c r="L7" s="218">
        <v>69.312329652996894</v>
      </c>
      <c r="M7" s="10" t="s">
        <v>159</v>
      </c>
      <c r="N7" s="218">
        <v>677.80673343848605</v>
      </c>
      <c r="O7" s="10" t="s">
        <v>181</v>
      </c>
      <c r="P7" s="218">
        <v>298.80711198738197</v>
      </c>
      <c r="Q7" s="10" t="s">
        <v>159</v>
      </c>
      <c r="R7" s="218">
        <v>2152.7919416403802</v>
      </c>
      <c r="S7" s="10" t="s">
        <v>181</v>
      </c>
    </row>
    <row r="8" spans="1:19" x14ac:dyDescent="0.25">
      <c r="A8" s="12" t="s">
        <v>171</v>
      </c>
      <c r="B8" s="218">
        <v>59.327319213313203</v>
      </c>
      <c r="C8" s="10" t="s">
        <v>181</v>
      </c>
      <c r="D8" s="218">
        <v>562.16372012102897</v>
      </c>
      <c r="E8" s="10" t="s">
        <v>181</v>
      </c>
      <c r="F8" s="218">
        <v>28.835730711043901</v>
      </c>
      <c r="G8" s="10" t="s">
        <v>181</v>
      </c>
      <c r="H8" s="218">
        <v>433.96952042360101</v>
      </c>
      <c r="I8" s="10" t="s">
        <v>181</v>
      </c>
      <c r="J8" s="218">
        <v>224.07816792738299</v>
      </c>
      <c r="K8" s="10" t="s">
        <v>181</v>
      </c>
      <c r="L8" s="218">
        <v>71.348916792738294</v>
      </c>
      <c r="M8" s="10" t="s">
        <v>159</v>
      </c>
      <c r="N8" s="218">
        <v>726.71152496217906</v>
      </c>
      <c r="O8" s="10" t="s">
        <v>181</v>
      </c>
      <c r="P8" s="218">
        <v>323.26685022692902</v>
      </c>
      <c r="Q8" s="10" t="s">
        <v>159</v>
      </c>
      <c r="R8" s="218">
        <v>2429.7017503782099</v>
      </c>
      <c r="S8" s="10" t="s">
        <v>181</v>
      </c>
    </row>
    <row r="9" spans="1:19" x14ac:dyDescent="0.25">
      <c r="A9" s="12" t="s">
        <v>172</v>
      </c>
      <c r="B9" s="218">
        <v>53.246176119403003</v>
      </c>
      <c r="C9" s="10" t="s">
        <v>181</v>
      </c>
      <c r="D9" s="218">
        <v>602.389459701492</v>
      </c>
      <c r="E9" s="10" t="s">
        <v>181</v>
      </c>
      <c r="F9" s="218">
        <v>36.127756716417899</v>
      </c>
      <c r="G9" s="10" t="s">
        <v>181</v>
      </c>
      <c r="H9" s="218">
        <v>456.87512388059702</v>
      </c>
      <c r="I9" s="10" t="s">
        <v>181</v>
      </c>
      <c r="J9" s="218">
        <v>264.669794029851</v>
      </c>
      <c r="K9" s="10" t="s">
        <v>181</v>
      </c>
      <c r="L9" s="218">
        <v>86.550807937313394</v>
      </c>
      <c r="M9" s="10" t="s">
        <v>159</v>
      </c>
      <c r="N9" s="218">
        <v>702.35425970149197</v>
      </c>
      <c r="O9" s="10" t="s">
        <v>181</v>
      </c>
      <c r="P9" s="218">
        <v>295.60141194029802</v>
      </c>
      <c r="Q9" s="10" t="s">
        <v>159</v>
      </c>
      <c r="R9" s="218">
        <v>2497.81479002687</v>
      </c>
      <c r="S9" s="10" t="s">
        <v>181</v>
      </c>
    </row>
    <row r="10" spans="1:19" x14ac:dyDescent="0.25">
      <c r="A10" s="12" t="s">
        <v>173</v>
      </c>
      <c r="B10" s="218">
        <v>56.109319402985101</v>
      </c>
      <c r="C10" s="10" t="s">
        <v>181</v>
      </c>
      <c r="D10" s="218">
        <v>675.491137313433</v>
      </c>
      <c r="E10" s="10" t="s">
        <v>181</v>
      </c>
      <c r="F10" s="218">
        <v>41.786695522388101</v>
      </c>
      <c r="G10" s="10" t="s">
        <v>181</v>
      </c>
      <c r="H10" s="218">
        <v>778.53886215843295</v>
      </c>
      <c r="I10" s="10" t="s">
        <v>159</v>
      </c>
      <c r="J10" s="218">
        <v>312.57477462686597</v>
      </c>
      <c r="K10" s="10" t="s">
        <v>181</v>
      </c>
      <c r="L10" s="218">
        <v>92.802324152238796</v>
      </c>
      <c r="M10" s="10" t="s">
        <v>159</v>
      </c>
      <c r="N10" s="218">
        <v>796.97613731343301</v>
      </c>
      <c r="O10" s="10" t="s">
        <v>181</v>
      </c>
      <c r="P10" s="218">
        <v>310.90316865671599</v>
      </c>
      <c r="Q10" s="10" t="s">
        <v>159</v>
      </c>
      <c r="R10" s="218">
        <v>3065.1824191464898</v>
      </c>
      <c r="S10" s="10" t="s">
        <v>181</v>
      </c>
    </row>
    <row r="11" spans="1:19" x14ac:dyDescent="0.25">
      <c r="A11" s="12" t="s">
        <v>174</v>
      </c>
      <c r="B11" s="218">
        <v>62.351719764011797</v>
      </c>
      <c r="C11" s="10" t="s">
        <v>181</v>
      </c>
      <c r="D11" s="218">
        <v>2135.1359911504401</v>
      </c>
      <c r="E11" s="10" t="s">
        <v>159</v>
      </c>
      <c r="F11" s="218">
        <v>44.672486725663703</v>
      </c>
      <c r="G11" s="10" t="s">
        <v>181</v>
      </c>
      <c r="H11" s="218">
        <v>912.32266600458695</v>
      </c>
      <c r="I11" s="10" t="s">
        <v>159</v>
      </c>
      <c r="J11" s="218">
        <v>361.87649410029502</v>
      </c>
      <c r="K11" s="10" t="s">
        <v>181</v>
      </c>
      <c r="L11" s="218">
        <v>101.07248586135699</v>
      </c>
      <c r="M11" s="10" t="s">
        <v>159</v>
      </c>
      <c r="N11" s="218">
        <v>767.17803097345097</v>
      </c>
      <c r="O11" s="10" t="s">
        <v>181</v>
      </c>
      <c r="P11" s="218">
        <v>289.84556489675498</v>
      </c>
      <c r="Q11" s="10" t="s">
        <v>159</v>
      </c>
      <c r="R11" s="218">
        <v>4674.4554394765601</v>
      </c>
      <c r="S11" s="10" t="s">
        <v>181</v>
      </c>
    </row>
    <row r="12" spans="1:19" x14ac:dyDescent="0.25">
      <c r="A12" s="12" t="s">
        <v>175</v>
      </c>
      <c r="B12" s="218">
        <v>72.119110951008594</v>
      </c>
      <c r="C12" s="10" t="s">
        <v>181</v>
      </c>
      <c r="D12" s="218">
        <v>2251.9971368876099</v>
      </c>
      <c r="E12" s="10" t="s">
        <v>159</v>
      </c>
      <c r="F12" s="218">
        <v>49.377559077809799</v>
      </c>
      <c r="G12" s="10" t="s">
        <v>181</v>
      </c>
      <c r="H12" s="218">
        <v>994.16438429590801</v>
      </c>
      <c r="I12" s="10" t="s">
        <v>159</v>
      </c>
      <c r="J12" s="218">
        <v>386.20960086455301</v>
      </c>
      <c r="K12" s="10" t="s">
        <v>181</v>
      </c>
      <c r="L12" s="218">
        <v>112.094212834294</v>
      </c>
      <c r="M12" s="10" t="s">
        <v>159</v>
      </c>
      <c r="N12" s="218">
        <v>748.27217840426499</v>
      </c>
      <c r="O12" s="10" t="s">
        <v>181</v>
      </c>
      <c r="P12" s="218">
        <v>280.73254610951</v>
      </c>
      <c r="Q12" s="10" t="s">
        <v>159</v>
      </c>
      <c r="R12" s="218">
        <v>4894.9667294249602</v>
      </c>
      <c r="S12" s="10" t="s">
        <v>181</v>
      </c>
    </row>
    <row r="13" spans="1:19" x14ac:dyDescent="0.25">
      <c r="A13" s="12" t="s">
        <v>176</v>
      </c>
      <c r="B13" s="218">
        <v>49.964793478260901</v>
      </c>
      <c r="C13" s="10" t="s">
        <v>181</v>
      </c>
      <c r="D13" s="218">
        <v>1607.2129089673899</v>
      </c>
      <c r="E13" s="10" t="s">
        <v>159</v>
      </c>
      <c r="F13" s="218">
        <v>36.579120923913102</v>
      </c>
      <c r="G13" s="10" t="s">
        <v>181</v>
      </c>
      <c r="H13" s="218">
        <v>769.47986783510896</v>
      </c>
      <c r="I13" s="10" t="s">
        <v>159</v>
      </c>
      <c r="J13" s="218">
        <v>320.52515625000001</v>
      </c>
      <c r="K13" s="10" t="s">
        <v>181</v>
      </c>
      <c r="L13" s="218">
        <v>100.786993125</v>
      </c>
      <c r="M13" s="10" t="s">
        <v>159</v>
      </c>
      <c r="N13" s="218">
        <v>598.48966714027199</v>
      </c>
      <c r="O13" s="10" t="s">
        <v>181</v>
      </c>
      <c r="P13" s="218">
        <v>277.83248505434801</v>
      </c>
      <c r="Q13" s="10" t="s">
        <v>159</v>
      </c>
      <c r="R13" s="218">
        <v>3760.8709927742898</v>
      </c>
      <c r="S13" s="10" t="s">
        <v>181</v>
      </c>
    </row>
    <row r="14" spans="1:19" x14ac:dyDescent="0.25">
      <c r="A14" s="12" t="s">
        <v>177</v>
      </c>
      <c r="B14" s="218">
        <v>45.434793923381797</v>
      </c>
      <c r="C14" s="10" t="s">
        <v>181</v>
      </c>
      <c r="D14" s="218">
        <v>1631.51978335535</v>
      </c>
      <c r="E14" s="10" t="s">
        <v>159</v>
      </c>
      <c r="F14" s="218">
        <v>39.309925390414797</v>
      </c>
      <c r="G14" s="10" t="s">
        <v>181</v>
      </c>
      <c r="H14" s="218">
        <v>819.39396171840201</v>
      </c>
      <c r="I14" s="10" t="s">
        <v>181</v>
      </c>
      <c r="J14" s="218">
        <v>350.06662747688199</v>
      </c>
      <c r="K14" s="10" t="s">
        <v>181</v>
      </c>
      <c r="L14" s="218">
        <v>97.607952789960393</v>
      </c>
      <c r="M14" s="10" t="s">
        <v>159</v>
      </c>
      <c r="N14" s="218">
        <v>561.70482426233798</v>
      </c>
      <c r="O14" s="10" t="s">
        <v>181</v>
      </c>
      <c r="P14" s="218">
        <v>273.51204887714698</v>
      </c>
      <c r="Q14" s="10" t="s">
        <v>159</v>
      </c>
      <c r="R14" s="218">
        <v>3818.54991779388</v>
      </c>
      <c r="S14" s="10" t="s">
        <v>181</v>
      </c>
    </row>
    <row r="15" spans="1:19" x14ac:dyDescent="0.25">
      <c r="A15" s="12" t="s">
        <v>178</v>
      </c>
      <c r="B15" s="218">
        <v>66.715883333333295</v>
      </c>
      <c r="C15" s="10" t="s">
        <v>181</v>
      </c>
      <c r="D15" s="218">
        <v>1662.4695666666701</v>
      </c>
      <c r="E15" s="10" t="s">
        <v>159</v>
      </c>
      <c r="F15" s="218">
        <v>39.5263833333333</v>
      </c>
      <c r="G15" s="10" t="s">
        <v>181</v>
      </c>
      <c r="H15" s="218">
        <v>893.09143551449995</v>
      </c>
      <c r="I15" s="10" t="s">
        <v>181</v>
      </c>
      <c r="J15" s="218">
        <v>389.63310000000001</v>
      </c>
      <c r="K15" s="10" t="s">
        <v>181</v>
      </c>
      <c r="L15" s="218">
        <v>104.444466666667</v>
      </c>
      <c r="M15" s="10" t="s">
        <v>159</v>
      </c>
      <c r="N15" s="218">
        <v>587.37371662383305</v>
      </c>
      <c r="O15" s="10" t="s">
        <v>181</v>
      </c>
      <c r="P15" s="218">
        <v>270.48138333333299</v>
      </c>
      <c r="Q15" s="10" t="s">
        <v>159</v>
      </c>
      <c r="R15" s="218">
        <v>4013.73593547167</v>
      </c>
      <c r="S15" s="10" t="s">
        <v>181</v>
      </c>
    </row>
    <row r="16" spans="1:19" x14ac:dyDescent="0.25">
      <c r="A16" s="12" t="s">
        <v>182</v>
      </c>
      <c r="B16" s="218">
        <v>72.456581977471799</v>
      </c>
      <c r="C16" s="10" t="s">
        <v>181</v>
      </c>
      <c r="D16" s="218">
        <v>1697.1046871088899</v>
      </c>
      <c r="E16" s="10" t="s">
        <v>159</v>
      </c>
      <c r="F16" s="218">
        <v>41.809838548185198</v>
      </c>
      <c r="G16" s="10" t="s">
        <v>181</v>
      </c>
      <c r="H16" s="218">
        <v>998.21542122205199</v>
      </c>
      <c r="I16" s="10" t="s">
        <v>181</v>
      </c>
      <c r="J16" s="218">
        <v>435.224591989987</v>
      </c>
      <c r="K16" s="10" t="s">
        <v>181</v>
      </c>
      <c r="L16" s="218">
        <v>110.646270337922</v>
      </c>
      <c r="M16" s="10" t="s">
        <v>159</v>
      </c>
      <c r="N16" s="218">
        <v>587.57710735339197</v>
      </c>
      <c r="O16" s="10" t="s">
        <v>181</v>
      </c>
      <c r="P16" s="218">
        <v>285.54007008760902</v>
      </c>
      <c r="Q16" s="10" t="s">
        <v>159</v>
      </c>
      <c r="R16" s="218">
        <v>4228.5745686255104</v>
      </c>
      <c r="S16" s="10" t="s">
        <v>181</v>
      </c>
    </row>
    <row r="17" spans="1:19" x14ac:dyDescent="0.25">
      <c r="A17" s="12" t="s">
        <v>183</v>
      </c>
      <c r="B17" s="218">
        <v>68.067809290953505</v>
      </c>
      <c r="C17" s="10" t="s">
        <v>181</v>
      </c>
      <c r="D17" s="218">
        <v>1831.06282518337</v>
      </c>
      <c r="E17" s="10" t="s">
        <v>159</v>
      </c>
      <c r="F17" s="218">
        <v>48.519035452322697</v>
      </c>
      <c r="G17" s="10" t="s">
        <v>181</v>
      </c>
      <c r="H17" s="218">
        <v>1084.7577100697599</v>
      </c>
      <c r="I17" s="10" t="s">
        <v>181</v>
      </c>
      <c r="J17" s="218">
        <v>444.54401100244502</v>
      </c>
      <c r="K17" s="10" t="s">
        <v>181</v>
      </c>
      <c r="L17" s="218">
        <v>111.301136919315</v>
      </c>
      <c r="M17" s="10" t="s">
        <v>159</v>
      </c>
      <c r="N17" s="218">
        <v>584.09880370711505</v>
      </c>
      <c r="O17" s="10" t="s">
        <v>181</v>
      </c>
      <c r="P17" s="218">
        <v>302.31929095354502</v>
      </c>
      <c r="Q17" s="10" t="s">
        <v>159</v>
      </c>
      <c r="R17" s="218">
        <v>4474.6706225788303</v>
      </c>
      <c r="S17" s="10" t="s">
        <v>181</v>
      </c>
    </row>
    <row r="18" spans="1:19" x14ac:dyDescent="0.25">
      <c r="A18" s="12" t="s">
        <v>184</v>
      </c>
      <c r="B18" s="218">
        <v>63.518477488151703</v>
      </c>
      <c r="C18" s="10" t="s">
        <v>181</v>
      </c>
      <c r="D18" s="218">
        <v>1911.28353092417</v>
      </c>
      <c r="E18" s="10" t="s">
        <v>159</v>
      </c>
      <c r="F18" s="218">
        <v>58.767895805687203</v>
      </c>
      <c r="G18" s="10" t="s">
        <v>181</v>
      </c>
      <c r="H18" s="218">
        <v>1105.4403661807901</v>
      </c>
      <c r="I18" s="10" t="s">
        <v>181</v>
      </c>
      <c r="J18" s="218">
        <v>430.990725118483</v>
      </c>
      <c r="K18" s="10" t="s">
        <v>181</v>
      </c>
      <c r="L18" s="218">
        <v>103.21975355450201</v>
      </c>
      <c r="M18" s="10" t="s">
        <v>159</v>
      </c>
      <c r="N18" s="218">
        <v>1692.3222405213301</v>
      </c>
      <c r="O18" s="10" t="s">
        <v>159</v>
      </c>
      <c r="P18" s="218">
        <v>309.58797630331799</v>
      </c>
      <c r="Q18" s="10" t="s">
        <v>159</v>
      </c>
      <c r="R18" s="218">
        <v>5675.1309658964301</v>
      </c>
      <c r="S18" s="10" t="s">
        <v>181</v>
      </c>
    </row>
    <row r="19" spans="1:19" x14ac:dyDescent="0.25">
      <c r="A19" s="12" t="s">
        <v>185</v>
      </c>
      <c r="B19" s="218">
        <v>62.580518987341797</v>
      </c>
      <c r="C19" s="10" t="s">
        <v>181</v>
      </c>
      <c r="D19" s="218">
        <v>2012.72598734177</v>
      </c>
      <c r="E19" s="10" t="s">
        <v>159</v>
      </c>
      <c r="F19" s="218">
        <v>62.2995903337169</v>
      </c>
      <c r="G19" s="10" t="s">
        <v>181</v>
      </c>
      <c r="H19" s="218">
        <v>1038.6026150820101</v>
      </c>
      <c r="I19" s="10" t="s">
        <v>181</v>
      </c>
      <c r="J19" s="218">
        <v>447.53132796317601</v>
      </c>
      <c r="K19" s="10" t="s">
        <v>181</v>
      </c>
      <c r="L19" s="218">
        <v>108.76199424626</v>
      </c>
      <c r="M19" s="10" t="s">
        <v>159</v>
      </c>
      <c r="N19" s="218">
        <v>1697.0026042627401</v>
      </c>
      <c r="O19" s="10" t="s">
        <v>159</v>
      </c>
      <c r="P19" s="218">
        <v>351.70802876869999</v>
      </c>
      <c r="Q19" s="10" t="s">
        <v>159</v>
      </c>
      <c r="R19" s="218">
        <v>5781.2126669857198</v>
      </c>
      <c r="S19" s="10" t="s">
        <v>181</v>
      </c>
    </row>
    <row r="20" spans="1:19" x14ac:dyDescent="0.25">
      <c r="A20" s="12" t="s">
        <v>186</v>
      </c>
      <c r="B20" s="218">
        <v>64.986551224944293</v>
      </c>
      <c r="C20" s="10" t="s">
        <v>181</v>
      </c>
      <c r="D20" s="218">
        <v>1799.1504610244999</v>
      </c>
      <c r="E20" s="10" t="s">
        <v>159</v>
      </c>
      <c r="F20" s="218">
        <v>65.926968826024506</v>
      </c>
      <c r="G20" s="10" t="s">
        <v>181</v>
      </c>
      <c r="H20" s="218">
        <v>1085.82243027654</v>
      </c>
      <c r="I20" s="10" t="s">
        <v>181</v>
      </c>
      <c r="J20" s="218">
        <v>406.20105456570201</v>
      </c>
      <c r="K20" s="10" t="s">
        <v>181</v>
      </c>
      <c r="L20" s="218">
        <v>103.91225723830701</v>
      </c>
      <c r="M20" s="10" t="s">
        <v>159</v>
      </c>
      <c r="N20" s="218">
        <v>1694.6717301545</v>
      </c>
      <c r="O20" s="10" t="s">
        <v>159</v>
      </c>
      <c r="P20" s="218">
        <v>373.38889532294002</v>
      </c>
      <c r="Q20" s="10" t="s">
        <v>159</v>
      </c>
      <c r="R20" s="218">
        <v>5594.0603486334503</v>
      </c>
      <c r="S20" s="10" t="s">
        <v>181</v>
      </c>
    </row>
    <row r="21" spans="1:19" x14ac:dyDescent="0.25">
      <c r="A21" s="12" t="s">
        <v>188</v>
      </c>
      <c r="B21" s="218">
        <v>62.719145788336903</v>
      </c>
      <c r="C21" s="10" t="s">
        <v>181</v>
      </c>
      <c r="D21" s="218">
        <v>1882.7238768898501</v>
      </c>
      <c r="E21" s="10" t="s">
        <v>159</v>
      </c>
      <c r="F21" s="218">
        <v>64.127887010334803</v>
      </c>
      <c r="G21" s="10" t="s">
        <v>181</v>
      </c>
      <c r="H21" s="218">
        <v>1107.71270332213</v>
      </c>
      <c r="I21" s="10" t="s">
        <v>181</v>
      </c>
      <c r="J21" s="218">
        <v>392.38168142548602</v>
      </c>
      <c r="K21" s="10" t="s">
        <v>181</v>
      </c>
      <c r="L21" s="218">
        <v>102.19958423326101</v>
      </c>
      <c r="M21" s="10" t="s">
        <v>159</v>
      </c>
      <c r="N21" s="218">
        <v>1717.53806131994</v>
      </c>
      <c r="O21" s="10" t="s">
        <v>159</v>
      </c>
      <c r="P21" s="218">
        <v>406.386879049676</v>
      </c>
      <c r="Q21" s="10" t="s">
        <v>159</v>
      </c>
      <c r="R21" s="218">
        <v>5735.7898190390197</v>
      </c>
      <c r="S21" s="10" t="s">
        <v>181</v>
      </c>
    </row>
    <row r="22" spans="1:19" x14ac:dyDescent="0.25">
      <c r="A22" s="12" t="s">
        <v>189</v>
      </c>
      <c r="B22" s="218">
        <v>62.794100210970498</v>
      </c>
      <c r="C22" s="10" t="s">
        <v>181</v>
      </c>
      <c r="D22" s="218">
        <v>1533.65109810127</v>
      </c>
      <c r="E22" s="10" t="s">
        <v>181</v>
      </c>
      <c r="F22" s="218">
        <v>54.344376652953599</v>
      </c>
      <c r="G22" s="10" t="s">
        <v>181</v>
      </c>
      <c r="H22" s="218">
        <v>1077.32202281743</v>
      </c>
      <c r="I22" s="10" t="s">
        <v>181</v>
      </c>
      <c r="J22" s="218">
        <v>371.30546518987302</v>
      </c>
      <c r="K22" s="10" t="s">
        <v>181</v>
      </c>
      <c r="L22" s="218">
        <v>101.192342827004</v>
      </c>
      <c r="M22" s="10" t="s">
        <v>159</v>
      </c>
      <c r="N22" s="218">
        <v>1647.3042435591101</v>
      </c>
      <c r="O22" s="10" t="s">
        <v>159</v>
      </c>
      <c r="P22" s="218">
        <v>400.05593881856498</v>
      </c>
      <c r="Q22" s="10" t="s">
        <v>159</v>
      </c>
      <c r="R22" s="218">
        <v>5247.9695881771604</v>
      </c>
      <c r="S22" s="10" t="s">
        <v>181</v>
      </c>
    </row>
    <row r="23" spans="1:19" x14ac:dyDescent="0.25">
      <c r="A23" s="12" t="s">
        <v>190</v>
      </c>
      <c r="B23" s="218">
        <v>61.252314227226201</v>
      </c>
      <c r="C23" s="10" t="s">
        <v>181</v>
      </c>
      <c r="D23" s="218">
        <v>1877.64994370522</v>
      </c>
      <c r="E23" s="10" t="s">
        <v>159</v>
      </c>
      <c r="F23" s="218">
        <v>48.310118148413501</v>
      </c>
      <c r="G23" s="10" t="s">
        <v>181</v>
      </c>
      <c r="H23" s="218">
        <v>1074.7690844124099</v>
      </c>
      <c r="I23" s="10" t="s">
        <v>181</v>
      </c>
      <c r="J23" s="218">
        <v>370.60000818833203</v>
      </c>
      <c r="K23" s="10" t="s">
        <v>181</v>
      </c>
      <c r="L23" s="218">
        <v>96.269031729785098</v>
      </c>
      <c r="M23" s="10" t="s">
        <v>159</v>
      </c>
      <c r="N23" s="218">
        <v>1624.2277541108499</v>
      </c>
      <c r="O23" s="10" t="s">
        <v>181</v>
      </c>
      <c r="P23" s="218">
        <v>389.692284544524</v>
      </c>
      <c r="Q23" s="10" t="s">
        <v>159</v>
      </c>
      <c r="R23" s="218">
        <v>5542.7705390667597</v>
      </c>
      <c r="S23" s="10" t="s">
        <v>181</v>
      </c>
    </row>
    <row r="24" spans="1:19" x14ac:dyDescent="0.25">
      <c r="A24" s="12" t="s">
        <v>191</v>
      </c>
      <c r="B24" s="218">
        <v>59.887476999999997</v>
      </c>
      <c r="C24" s="10" t="s">
        <v>181</v>
      </c>
      <c r="D24" s="218">
        <v>1887.1294780000001</v>
      </c>
      <c r="E24" s="10" t="s">
        <v>159</v>
      </c>
      <c r="F24" s="218">
        <v>50.597615081000001</v>
      </c>
      <c r="G24" s="10" t="s">
        <v>181</v>
      </c>
      <c r="H24" s="218">
        <v>1114.13984566313</v>
      </c>
      <c r="I24" s="10" t="s">
        <v>181</v>
      </c>
      <c r="J24" s="218">
        <v>363.589564</v>
      </c>
      <c r="K24" s="10" t="s">
        <v>181</v>
      </c>
      <c r="L24" s="218">
        <v>94.292028999999999</v>
      </c>
      <c r="M24" s="10" t="s">
        <v>159</v>
      </c>
      <c r="N24" s="218">
        <v>1681.7416433437299</v>
      </c>
      <c r="O24" s="10" t="s">
        <v>181</v>
      </c>
      <c r="P24" s="218">
        <v>421.20353599999999</v>
      </c>
      <c r="Q24" s="10" t="s">
        <v>159</v>
      </c>
      <c r="R24" s="218">
        <v>5672.58118808786</v>
      </c>
      <c r="S24" s="10" t="s">
        <v>181</v>
      </c>
    </row>
    <row r="25" spans="1:19" x14ac:dyDescent="0.25">
      <c r="A25" s="12" t="s">
        <v>192</v>
      </c>
      <c r="B25" s="218">
        <v>59.724045943303999</v>
      </c>
      <c r="C25" s="10" t="s">
        <v>181</v>
      </c>
      <c r="D25" s="218">
        <v>1922.45333040078</v>
      </c>
      <c r="E25" s="10" t="s">
        <v>159</v>
      </c>
      <c r="F25" s="218">
        <v>52.869098035190603</v>
      </c>
      <c r="G25" s="10" t="s">
        <v>181</v>
      </c>
      <c r="H25" s="218">
        <v>1130.4759519090301</v>
      </c>
      <c r="I25" s="10" t="s">
        <v>181</v>
      </c>
      <c r="J25" s="218">
        <v>347.45626099706698</v>
      </c>
      <c r="K25" s="10" t="s">
        <v>181</v>
      </c>
      <c r="L25" s="218">
        <v>90.216594330400795</v>
      </c>
      <c r="M25" s="10" t="s">
        <v>159</v>
      </c>
      <c r="N25" s="218">
        <v>1642.6738172212899</v>
      </c>
      <c r="O25" s="10" t="s">
        <v>181</v>
      </c>
      <c r="P25" s="218">
        <v>431.44111534701898</v>
      </c>
      <c r="Q25" s="10" t="s">
        <v>159</v>
      </c>
      <c r="R25" s="218">
        <v>5677.31021418409</v>
      </c>
      <c r="S25" s="10" t="s">
        <v>181</v>
      </c>
    </row>
    <row r="26" spans="1:19" x14ac:dyDescent="0.25">
      <c r="A26" s="12" t="s">
        <v>193</v>
      </c>
      <c r="B26" s="218">
        <v>55.897424761904801</v>
      </c>
      <c r="C26" s="10" t="s">
        <v>181</v>
      </c>
      <c r="D26" s="218">
        <v>1911.5923176638501</v>
      </c>
      <c r="E26" s="10" t="s">
        <v>159</v>
      </c>
      <c r="F26" s="218">
        <v>56.534618820952403</v>
      </c>
      <c r="G26" s="10" t="s">
        <v>181</v>
      </c>
      <c r="H26" s="218">
        <v>1108.0096114253499</v>
      </c>
      <c r="I26" s="10" t="s">
        <v>181</v>
      </c>
      <c r="J26" s="218">
        <v>419.99650952381</v>
      </c>
      <c r="K26" s="10" t="s">
        <v>159</v>
      </c>
      <c r="L26" s="218">
        <v>87.903625952380906</v>
      </c>
      <c r="M26" s="10" t="s">
        <v>159</v>
      </c>
      <c r="N26" s="218">
        <v>1608.7095142400401</v>
      </c>
      <c r="O26" s="10" t="s">
        <v>181</v>
      </c>
      <c r="P26" s="218">
        <v>440.14483809523801</v>
      </c>
      <c r="Q26" s="10" t="s">
        <v>159</v>
      </c>
      <c r="R26" s="218">
        <v>5688.7884604835299</v>
      </c>
      <c r="S26" s="10" t="s">
        <v>181</v>
      </c>
    </row>
    <row r="27" spans="1:19" x14ac:dyDescent="0.25">
      <c r="A27" s="12" t="s">
        <v>194</v>
      </c>
      <c r="B27" s="218">
        <v>53.916416666666699</v>
      </c>
      <c r="C27" s="10" t="s">
        <v>159</v>
      </c>
      <c r="D27" s="218">
        <v>2072.2086666666701</v>
      </c>
      <c r="E27" s="10" t="s">
        <v>159</v>
      </c>
      <c r="F27" s="218">
        <v>63.3104333333333</v>
      </c>
      <c r="G27" s="10" t="s">
        <v>181</v>
      </c>
      <c r="H27" s="218">
        <v>1160.2779617986</v>
      </c>
      <c r="I27" s="10" t="s">
        <v>181</v>
      </c>
      <c r="J27" s="218">
        <v>412.61891666666702</v>
      </c>
      <c r="K27" s="10" t="s">
        <v>159</v>
      </c>
      <c r="L27" s="218">
        <v>87.270083333333304</v>
      </c>
      <c r="M27" s="10" t="s">
        <v>159</v>
      </c>
      <c r="N27" s="218">
        <v>1691.79491444167</v>
      </c>
      <c r="O27" s="10" t="s">
        <v>181</v>
      </c>
      <c r="P27" s="218">
        <v>426.665416666667</v>
      </c>
      <c r="Q27" s="10" t="s">
        <v>159</v>
      </c>
      <c r="R27" s="218">
        <v>5968.0628095736001</v>
      </c>
      <c r="S27" s="10" t="s">
        <v>181</v>
      </c>
    </row>
    <row r="28" spans="1:19" x14ac:dyDescent="0.25">
      <c r="A28" s="12" t="s">
        <v>196</v>
      </c>
      <c r="B28" s="218">
        <v>53.492287165281603</v>
      </c>
      <c r="C28" s="10" t="s">
        <v>159</v>
      </c>
      <c r="D28" s="218">
        <v>2225.7987811634298</v>
      </c>
      <c r="E28" s="10" t="s">
        <v>159</v>
      </c>
      <c r="F28" s="218">
        <v>82.087173591874404</v>
      </c>
      <c r="G28" s="10" t="s">
        <v>181</v>
      </c>
      <c r="H28" s="218">
        <v>1205.75909285681</v>
      </c>
      <c r="I28" s="10" t="s">
        <v>181</v>
      </c>
      <c r="J28" s="218">
        <v>406.354852262235</v>
      </c>
      <c r="K28" s="10" t="s">
        <v>159</v>
      </c>
      <c r="L28" s="218">
        <v>87.759999076639005</v>
      </c>
      <c r="M28" s="10" t="s">
        <v>159</v>
      </c>
      <c r="N28" s="218">
        <v>1742.40460849492</v>
      </c>
      <c r="O28" s="10" t="s">
        <v>181</v>
      </c>
      <c r="P28" s="218">
        <v>370.77416435826399</v>
      </c>
      <c r="Q28" s="10" t="s">
        <v>159</v>
      </c>
      <c r="R28" s="218">
        <v>6174.4309589694603</v>
      </c>
      <c r="S28" s="10" t="s">
        <v>181</v>
      </c>
    </row>
    <row r="29" spans="1:19" x14ac:dyDescent="0.25">
      <c r="A29" s="12" t="s">
        <v>197</v>
      </c>
      <c r="B29" s="218">
        <v>52.2035880217786</v>
      </c>
      <c r="C29" s="10" t="s">
        <v>159</v>
      </c>
      <c r="D29" s="218">
        <v>2230.3100533575298</v>
      </c>
      <c r="E29" s="10" t="s">
        <v>159</v>
      </c>
      <c r="F29" s="218">
        <v>79.387517203266796</v>
      </c>
      <c r="G29" s="10" t="s">
        <v>181</v>
      </c>
      <c r="H29" s="218">
        <v>1183.86139734018</v>
      </c>
      <c r="I29" s="10" t="s">
        <v>181</v>
      </c>
      <c r="J29" s="218">
        <v>375.10317967332099</v>
      </c>
      <c r="K29" s="10" t="s">
        <v>159</v>
      </c>
      <c r="L29" s="218">
        <v>82.662505444646101</v>
      </c>
      <c r="M29" s="10" t="s">
        <v>159</v>
      </c>
      <c r="N29" s="218">
        <v>1666.03744332977</v>
      </c>
      <c r="O29" s="10" t="s">
        <v>181</v>
      </c>
      <c r="P29" s="218">
        <v>344.32823956442797</v>
      </c>
      <c r="Q29" s="10" t="s">
        <v>159</v>
      </c>
      <c r="R29" s="218">
        <v>6013.8939239349202</v>
      </c>
      <c r="S29" s="10" t="s">
        <v>181</v>
      </c>
    </row>
    <row r="30" spans="1:19" x14ac:dyDescent="0.25">
      <c r="A30" s="12" t="s">
        <v>199</v>
      </c>
      <c r="B30" s="218">
        <v>50.374317008014202</v>
      </c>
      <c r="C30" s="10" t="s">
        <v>159</v>
      </c>
      <c r="D30" s="218">
        <v>2288.32758147818</v>
      </c>
      <c r="E30" s="10" t="s">
        <v>159</v>
      </c>
      <c r="F30" s="218">
        <v>88.865430097951901</v>
      </c>
      <c r="G30" s="10" t="s">
        <v>201</v>
      </c>
      <c r="H30" s="218">
        <v>1214.0733031539301</v>
      </c>
      <c r="I30" s="10" t="s">
        <v>181</v>
      </c>
      <c r="J30" s="218">
        <v>371.82765538735498</v>
      </c>
      <c r="K30" s="10" t="s">
        <v>159</v>
      </c>
      <c r="L30" s="218">
        <v>79.379066555654504</v>
      </c>
      <c r="M30" s="10" t="s">
        <v>159</v>
      </c>
      <c r="N30" s="218">
        <v>1704.95398293636</v>
      </c>
      <c r="O30" s="10" t="s">
        <v>181</v>
      </c>
      <c r="P30" s="218">
        <v>327.119856634016</v>
      </c>
      <c r="Q30" s="10" t="s">
        <v>201</v>
      </c>
      <c r="R30" s="218">
        <v>6124.92119325146</v>
      </c>
      <c r="S30" s="10" t="s">
        <v>202</v>
      </c>
    </row>
    <row r="31" spans="1:19" x14ac:dyDescent="0.25">
      <c r="A31" s="12" t="s">
        <v>200</v>
      </c>
      <c r="B31" s="218">
        <v>52.407739702015803</v>
      </c>
      <c r="C31" s="10" t="s">
        <v>159</v>
      </c>
      <c r="D31" s="218">
        <v>2420.4957151621402</v>
      </c>
      <c r="E31" s="10" t="s">
        <v>159</v>
      </c>
      <c r="F31" s="218">
        <v>89.894134092900998</v>
      </c>
      <c r="G31" s="10" t="s">
        <v>201</v>
      </c>
      <c r="H31" s="218">
        <v>1286.3917995833201</v>
      </c>
      <c r="I31" s="10" t="s">
        <v>181</v>
      </c>
      <c r="J31" s="218">
        <v>379.756603856266</v>
      </c>
      <c r="K31" s="10" t="s">
        <v>159</v>
      </c>
      <c r="L31" s="218">
        <v>84.707529219982504</v>
      </c>
      <c r="M31" s="10" t="s">
        <v>159</v>
      </c>
      <c r="N31" s="218">
        <v>1790.14181018465</v>
      </c>
      <c r="O31" s="10" t="s">
        <v>202</v>
      </c>
      <c r="P31" s="218">
        <v>346.56662401402298</v>
      </c>
      <c r="Q31" s="10" t="s">
        <v>201</v>
      </c>
      <c r="R31" s="218">
        <v>6450.3619558152996</v>
      </c>
      <c r="S31" s="10" t="s">
        <v>202</v>
      </c>
    </row>
    <row r="32" spans="1:19" x14ac:dyDescent="0.25">
      <c r="A32" s="15" t="s">
        <v>203</v>
      </c>
      <c r="B32" s="219">
        <v>44.192999999999998</v>
      </c>
      <c r="C32" s="14" t="s">
        <v>159</v>
      </c>
      <c r="D32" s="219">
        <v>2053.29</v>
      </c>
      <c r="E32" s="14" t="s">
        <v>159</v>
      </c>
      <c r="F32" s="219">
        <v>68.471000000000004</v>
      </c>
      <c r="G32" s="14" t="s">
        <v>159</v>
      </c>
      <c r="H32" s="219">
        <v>1059.9918476143</v>
      </c>
      <c r="I32" s="14" t="s">
        <v>181</v>
      </c>
      <c r="J32" s="219">
        <v>302.85899999999998</v>
      </c>
      <c r="K32" s="14" t="s">
        <v>159</v>
      </c>
      <c r="L32" s="219">
        <v>78.858980000000003</v>
      </c>
      <c r="M32" s="14" t="s">
        <v>159</v>
      </c>
      <c r="N32" s="219">
        <v>1418.4249231020799</v>
      </c>
      <c r="O32" s="14" t="s">
        <v>181</v>
      </c>
      <c r="P32" s="219">
        <v>332.50799999999998</v>
      </c>
      <c r="Q32" s="14" t="s">
        <v>159</v>
      </c>
      <c r="R32" s="219">
        <v>5358.5967507163896</v>
      </c>
      <c r="S32" s="14" t="s">
        <v>181</v>
      </c>
    </row>
    <row r="34" spans="1:2" x14ac:dyDescent="0.25">
      <c r="A34" s="16" t="s">
        <v>204</v>
      </c>
      <c r="B34" s="16" t="s">
        <v>230</v>
      </c>
    </row>
    <row r="37" spans="1:2" x14ac:dyDescent="0.25">
      <c r="B37" s="16" t="s">
        <v>210</v>
      </c>
    </row>
    <row r="38" spans="1:2" x14ac:dyDescent="0.25">
      <c r="B38" s="16" t="s">
        <v>211</v>
      </c>
    </row>
    <row r="41" spans="1:2" x14ac:dyDescent="0.25">
      <c r="A41" s="17" t="str">
        <f>HYPERLINK("#'GAMING 11'!A2", "&lt;&lt;&lt; Previous table")</f>
        <v>&lt;&lt;&lt; Previous table</v>
      </c>
    </row>
    <row r="42" spans="1:2" x14ac:dyDescent="0.25">
      <c r="A42" s="17" t="str">
        <f>HYPERLINK("#'GAMING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S42"/>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HYPERLINK("#'INDEX'!B108", "Link to index")</f>
        <v>Link to index</v>
      </c>
    </row>
    <row r="2" spans="1:19" ht="15.75" customHeight="1" x14ac:dyDescent="0.25">
      <c r="A2" s="287" t="s">
        <v>413</v>
      </c>
      <c r="B2" s="286"/>
      <c r="C2" s="286"/>
      <c r="D2" s="286"/>
      <c r="E2" s="286"/>
      <c r="F2" s="286"/>
      <c r="G2" s="286"/>
      <c r="H2" s="286"/>
      <c r="I2" s="286"/>
      <c r="J2" s="286"/>
      <c r="K2" s="286"/>
      <c r="L2" s="286"/>
      <c r="M2" s="286"/>
      <c r="N2" s="286"/>
      <c r="O2" s="286"/>
      <c r="P2" s="286"/>
      <c r="Q2" s="286"/>
      <c r="R2" s="286"/>
      <c r="S2" s="286"/>
    </row>
    <row r="3" spans="1:19" ht="15.75" customHeight="1" x14ac:dyDescent="0.25">
      <c r="A3" s="287" t="s">
        <v>126</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220">
        <v>155.505640276218</v>
      </c>
      <c r="C7" s="10" t="s">
        <v>181</v>
      </c>
      <c r="D7" s="220">
        <v>54.841569779635797</v>
      </c>
      <c r="E7" s="10" t="s">
        <v>181</v>
      </c>
      <c r="F7" s="220">
        <v>105.979646402885</v>
      </c>
      <c r="G7" s="10" t="s">
        <v>181</v>
      </c>
      <c r="H7" s="220">
        <v>97.011665173205003</v>
      </c>
      <c r="I7" s="10" t="s">
        <v>181</v>
      </c>
      <c r="J7" s="220">
        <v>74.937515166495899</v>
      </c>
      <c r="K7" s="10" t="s">
        <v>181</v>
      </c>
      <c r="L7" s="220">
        <v>109.66692220292499</v>
      </c>
      <c r="M7" s="10" t="s">
        <v>159</v>
      </c>
      <c r="N7" s="220">
        <v>110.59806426513499</v>
      </c>
      <c r="O7" s="10" t="s">
        <v>181</v>
      </c>
      <c r="P7" s="220">
        <v>130.27019587032601</v>
      </c>
      <c r="Q7" s="10" t="s">
        <v>159</v>
      </c>
      <c r="R7" s="220">
        <v>88.754233159349198</v>
      </c>
      <c r="S7" s="10" t="s">
        <v>181</v>
      </c>
    </row>
    <row r="8" spans="1:19" x14ac:dyDescent="0.25">
      <c r="A8" s="12" t="s">
        <v>171</v>
      </c>
      <c r="B8" s="220">
        <v>150.362664418961</v>
      </c>
      <c r="C8" s="10" t="s">
        <v>181</v>
      </c>
      <c r="D8" s="220">
        <v>70.028534326829003</v>
      </c>
      <c r="E8" s="10" t="s">
        <v>181</v>
      </c>
      <c r="F8" s="220">
        <v>132.392532527545</v>
      </c>
      <c r="G8" s="10" t="s">
        <v>181</v>
      </c>
      <c r="H8" s="220">
        <v>103.089752854699</v>
      </c>
      <c r="I8" s="10" t="s">
        <v>181</v>
      </c>
      <c r="J8" s="220">
        <v>115.309438625694</v>
      </c>
      <c r="K8" s="10" t="s">
        <v>181</v>
      </c>
      <c r="L8" s="220">
        <v>117.215548414461</v>
      </c>
      <c r="M8" s="10" t="s">
        <v>159</v>
      </c>
      <c r="N8" s="220">
        <v>122.518870695986</v>
      </c>
      <c r="O8" s="10" t="s">
        <v>181</v>
      </c>
      <c r="P8" s="220">
        <v>143.837019395147</v>
      </c>
      <c r="Q8" s="10" t="s">
        <v>159</v>
      </c>
      <c r="R8" s="220">
        <v>103.02347443207201</v>
      </c>
      <c r="S8" s="10" t="s">
        <v>181</v>
      </c>
    </row>
    <row r="9" spans="1:19" x14ac:dyDescent="0.25">
      <c r="A9" s="12" t="s">
        <v>172</v>
      </c>
      <c r="B9" s="220">
        <v>135.152075671837</v>
      </c>
      <c r="C9" s="10" t="s">
        <v>181</v>
      </c>
      <c r="D9" s="220">
        <v>75.067148745324801</v>
      </c>
      <c r="E9" s="10" t="s">
        <v>181</v>
      </c>
      <c r="F9" s="220">
        <v>162.98437232202701</v>
      </c>
      <c r="G9" s="10" t="s">
        <v>181</v>
      </c>
      <c r="H9" s="220">
        <v>107.825828249113</v>
      </c>
      <c r="I9" s="10" t="s">
        <v>181</v>
      </c>
      <c r="J9" s="220">
        <v>137.351494398526</v>
      </c>
      <c r="K9" s="10" t="s">
        <v>181</v>
      </c>
      <c r="L9" s="220">
        <v>143.66185693484201</v>
      </c>
      <c r="M9" s="10" t="s">
        <v>159</v>
      </c>
      <c r="N9" s="220">
        <v>118.782456601992</v>
      </c>
      <c r="O9" s="10" t="s">
        <v>181</v>
      </c>
      <c r="P9" s="220">
        <v>130.57070622124999</v>
      </c>
      <c r="Q9" s="10" t="s">
        <v>159</v>
      </c>
      <c r="R9" s="220">
        <v>105.89721826226101</v>
      </c>
      <c r="S9" s="10" t="s">
        <v>181</v>
      </c>
    </row>
    <row r="10" spans="1:19" x14ac:dyDescent="0.25">
      <c r="A10" s="12" t="s">
        <v>173</v>
      </c>
      <c r="B10" s="220">
        <v>141.293523684451</v>
      </c>
      <c r="C10" s="10" t="s">
        <v>181</v>
      </c>
      <c r="D10" s="220">
        <v>83.159334442149998</v>
      </c>
      <c r="E10" s="10" t="s">
        <v>181</v>
      </c>
      <c r="F10" s="220">
        <v>183.813922396767</v>
      </c>
      <c r="G10" s="10" t="s">
        <v>181</v>
      </c>
      <c r="H10" s="220">
        <v>180.61996848640399</v>
      </c>
      <c r="I10" s="10" t="s">
        <v>159</v>
      </c>
      <c r="J10" s="220">
        <v>161.10719978923399</v>
      </c>
      <c r="K10" s="10" t="s">
        <v>181</v>
      </c>
      <c r="L10" s="220">
        <v>153.75597181252999</v>
      </c>
      <c r="M10" s="10" t="s">
        <v>159</v>
      </c>
      <c r="N10" s="220">
        <v>133.41988702632699</v>
      </c>
      <c r="O10" s="10" t="s">
        <v>181</v>
      </c>
      <c r="P10" s="220">
        <v>134.722470095284</v>
      </c>
      <c r="Q10" s="10" t="s">
        <v>159</v>
      </c>
      <c r="R10" s="220">
        <v>128.32660777732599</v>
      </c>
      <c r="S10" s="10" t="s">
        <v>181</v>
      </c>
    </row>
    <row r="11" spans="1:19" x14ac:dyDescent="0.25">
      <c r="A11" s="12" t="s">
        <v>174</v>
      </c>
      <c r="B11" s="220">
        <v>157.24297607443401</v>
      </c>
      <c r="C11" s="10" t="s">
        <v>181</v>
      </c>
      <c r="D11" s="220">
        <v>262.78527575277798</v>
      </c>
      <c r="E11" s="10" t="s">
        <v>159</v>
      </c>
      <c r="F11" s="220">
        <v>194.89932286296099</v>
      </c>
      <c r="G11" s="10" t="s">
        <v>181</v>
      </c>
      <c r="H11" s="220">
        <v>210.72074833091901</v>
      </c>
      <c r="I11" s="10" t="s">
        <v>159</v>
      </c>
      <c r="J11" s="220">
        <v>187.406847372637</v>
      </c>
      <c r="K11" s="10" t="s">
        <v>181</v>
      </c>
      <c r="L11" s="220">
        <v>169.166686659926</v>
      </c>
      <c r="M11" s="10" t="s">
        <v>159</v>
      </c>
      <c r="N11" s="220">
        <v>128.52861163569</v>
      </c>
      <c r="O11" s="10" t="s">
        <v>181</v>
      </c>
      <c r="P11" s="220">
        <v>124.866843449065</v>
      </c>
      <c r="Q11" s="10" t="s">
        <v>159</v>
      </c>
      <c r="R11" s="220">
        <v>195.56761648204599</v>
      </c>
      <c r="S11" s="10" t="s">
        <v>181</v>
      </c>
    </row>
    <row r="12" spans="1:19" x14ac:dyDescent="0.25">
      <c r="A12" s="12" t="s">
        <v>175</v>
      </c>
      <c r="B12" s="220">
        <v>183.7130341168</v>
      </c>
      <c r="C12" s="10" t="s">
        <v>181</v>
      </c>
      <c r="D12" s="220">
        <v>280.041089557406</v>
      </c>
      <c r="E12" s="10" t="s">
        <v>159</v>
      </c>
      <c r="F12" s="220">
        <v>216.07385818557199</v>
      </c>
      <c r="G12" s="10" t="s">
        <v>181</v>
      </c>
      <c r="H12" s="220">
        <v>231.02910397431199</v>
      </c>
      <c r="I12" s="10" t="s">
        <v>159</v>
      </c>
      <c r="J12" s="220">
        <v>203.291500700721</v>
      </c>
      <c r="K12" s="10" t="s">
        <v>181</v>
      </c>
      <c r="L12" s="220">
        <v>191.421404006241</v>
      </c>
      <c r="M12" s="10" t="s">
        <v>159</v>
      </c>
      <c r="N12" s="220">
        <v>126.727626686627</v>
      </c>
      <c r="O12" s="10" t="s">
        <v>181</v>
      </c>
      <c r="P12" s="220">
        <v>121.747649327785</v>
      </c>
      <c r="Q12" s="10" t="s">
        <v>159</v>
      </c>
      <c r="R12" s="220">
        <v>206.846671157533</v>
      </c>
      <c r="S12" s="10" t="s">
        <v>181</v>
      </c>
    </row>
    <row r="13" spans="1:19" x14ac:dyDescent="0.25">
      <c r="A13" s="12" t="s">
        <v>176</v>
      </c>
      <c r="B13" s="220">
        <v>132.77606154218901</v>
      </c>
      <c r="C13" s="10" t="s">
        <v>181</v>
      </c>
      <c r="D13" s="220">
        <v>209.00128326930599</v>
      </c>
      <c r="E13" s="10" t="s">
        <v>159</v>
      </c>
      <c r="F13" s="220">
        <v>166.867461239476</v>
      </c>
      <c r="G13" s="10" t="s">
        <v>181</v>
      </c>
      <c r="H13" s="220">
        <v>186.06878808947201</v>
      </c>
      <c r="I13" s="10" t="s">
        <v>159</v>
      </c>
      <c r="J13" s="220">
        <v>177.690532888588</v>
      </c>
      <c r="K13" s="10" t="s">
        <v>181</v>
      </c>
      <c r="L13" s="220">
        <v>181.80313225748799</v>
      </c>
      <c r="M13" s="10" t="s">
        <v>159</v>
      </c>
      <c r="N13" s="220">
        <v>106.00663309142</v>
      </c>
      <c r="O13" s="10" t="s">
        <v>181</v>
      </c>
      <c r="P13" s="220">
        <v>125.644397002939</v>
      </c>
      <c r="Q13" s="10" t="s">
        <v>159</v>
      </c>
      <c r="R13" s="220">
        <v>166.12398488688001</v>
      </c>
      <c r="S13" s="10" t="s">
        <v>181</v>
      </c>
    </row>
    <row r="14" spans="1:19" x14ac:dyDescent="0.25">
      <c r="A14" s="12" t="s">
        <v>177</v>
      </c>
      <c r="B14" s="220">
        <v>122.137561398499</v>
      </c>
      <c r="C14" s="10" t="s">
        <v>181</v>
      </c>
      <c r="D14" s="220">
        <v>215.44858041871899</v>
      </c>
      <c r="E14" s="10" t="s">
        <v>159</v>
      </c>
      <c r="F14" s="220">
        <v>182.447551904661</v>
      </c>
      <c r="G14" s="10" t="s">
        <v>181</v>
      </c>
      <c r="H14" s="220">
        <v>199.197613838526</v>
      </c>
      <c r="I14" s="10" t="s">
        <v>181</v>
      </c>
      <c r="J14" s="220">
        <v>198.09311131272401</v>
      </c>
      <c r="K14" s="10" t="s">
        <v>181</v>
      </c>
      <c r="L14" s="220">
        <v>180.246977903344</v>
      </c>
      <c r="M14" s="10" t="s">
        <v>159</v>
      </c>
      <c r="N14" s="220">
        <v>100.87859979586101</v>
      </c>
      <c r="O14" s="10" t="s">
        <v>181</v>
      </c>
      <c r="P14" s="220">
        <v>125.10954329664899</v>
      </c>
      <c r="Q14" s="10" t="s">
        <v>159</v>
      </c>
      <c r="R14" s="220">
        <v>170.935207101326</v>
      </c>
      <c r="S14" s="10" t="s">
        <v>181</v>
      </c>
    </row>
    <row r="15" spans="1:19" x14ac:dyDescent="0.25">
      <c r="A15" s="12" t="s">
        <v>178</v>
      </c>
      <c r="B15" s="220">
        <v>182.12961706900799</v>
      </c>
      <c r="C15" s="10" t="s">
        <v>181</v>
      </c>
      <c r="D15" s="220">
        <v>224.007572677003</v>
      </c>
      <c r="E15" s="10" t="s">
        <v>159</v>
      </c>
      <c r="F15" s="220">
        <v>188.412560365979</v>
      </c>
      <c r="G15" s="10" t="s">
        <v>181</v>
      </c>
      <c r="H15" s="220">
        <v>217.786242220068</v>
      </c>
      <c r="I15" s="10" t="s">
        <v>181</v>
      </c>
      <c r="J15" s="220">
        <v>225.213940125059</v>
      </c>
      <c r="K15" s="10" t="s">
        <v>181</v>
      </c>
      <c r="L15" s="220">
        <v>196.73596888525</v>
      </c>
      <c r="M15" s="10" t="s">
        <v>159</v>
      </c>
      <c r="N15" s="220">
        <v>107.17996642897501</v>
      </c>
      <c r="O15" s="10" t="s">
        <v>181</v>
      </c>
      <c r="P15" s="220">
        <v>125.41430042291501</v>
      </c>
      <c r="Q15" s="10" t="s">
        <v>159</v>
      </c>
      <c r="R15" s="220">
        <v>182.45397920681299</v>
      </c>
      <c r="S15" s="10" t="s">
        <v>181</v>
      </c>
    </row>
    <row r="16" spans="1:19" x14ac:dyDescent="0.25">
      <c r="A16" s="12" t="s">
        <v>182</v>
      </c>
      <c r="B16" s="220">
        <v>200.18683624623199</v>
      </c>
      <c r="C16" s="10" t="s">
        <v>181</v>
      </c>
      <c r="D16" s="220">
        <v>232.370934584266</v>
      </c>
      <c r="E16" s="10" t="s">
        <v>159</v>
      </c>
      <c r="F16" s="220">
        <v>203.36678992780401</v>
      </c>
      <c r="G16" s="10" t="s">
        <v>181</v>
      </c>
      <c r="H16" s="220">
        <v>242.696730103992</v>
      </c>
      <c r="I16" s="10" t="s">
        <v>181</v>
      </c>
      <c r="J16" s="220">
        <v>255.46847475145401</v>
      </c>
      <c r="K16" s="10" t="s">
        <v>181</v>
      </c>
      <c r="L16" s="220">
        <v>210.50543619751301</v>
      </c>
      <c r="M16" s="10" t="s">
        <v>159</v>
      </c>
      <c r="N16" s="220">
        <v>108.305502504659</v>
      </c>
      <c r="O16" s="10" t="s">
        <v>181</v>
      </c>
      <c r="P16" s="220">
        <v>133.28394587747701</v>
      </c>
      <c r="Q16" s="10" t="s">
        <v>159</v>
      </c>
      <c r="R16" s="220">
        <v>194.122060607463</v>
      </c>
      <c r="S16" s="10" t="s">
        <v>181</v>
      </c>
    </row>
    <row r="17" spans="1:19" x14ac:dyDescent="0.25">
      <c r="A17" s="12" t="s">
        <v>183</v>
      </c>
      <c r="B17" s="220">
        <v>190.38877701598699</v>
      </c>
      <c r="C17" s="10" t="s">
        <v>181</v>
      </c>
      <c r="D17" s="220">
        <v>254.68698633492301</v>
      </c>
      <c r="E17" s="10" t="s">
        <v>159</v>
      </c>
      <c r="F17" s="220">
        <v>238.215277777778</v>
      </c>
      <c r="G17" s="10" t="s">
        <v>181</v>
      </c>
      <c r="H17" s="220">
        <v>263.23147479370999</v>
      </c>
      <c r="I17" s="10" t="s">
        <v>181</v>
      </c>
      <c r="J17" s="220">
        <v>264.740579199249</v>
      </c>
      <c r="K17" s="10" t="s">
        <v>181</v>
      </c>
      <c r="L17" s="220">
        <v>214.26120861946001</v>
      </c>
      <c r="M17" s="10" t="s">
        <v>159</v>
      </c>
      <c r="N17" s="220">
        <v>108.654438010471</v>
      </c>
      <c r="O17" s="10" t="s">
        <v>181</v>
      </c>
      <c r="P17" s="220">
        <v>141.80609373439901</v>
      </c>
      <c r="Q17" s="10" t="s">
        <v>159</v>
      </c>
      <c r="R17" s="220">
        <v>207.35060649703101</v>
      </c>
      <c r="S17" s="10" t="s">
        <v>181</v>
      </c>
    </row>
    <row r="18" spans="1:19" x14ac:dyDescent="0.25">
      <c r="A18" s="12" t="s">
        <v>184</v>
      </c>
      <c r="B18" s="220">
        <v>180.71161413868001</v>
      </c>
      <c r="C18" s="10" t="s">
        <v>181</v>
      </c>
      <c r="D18" s="220">
        <v>271.90144277133197</v>
      </c>
      <c r="E18" s="10" t="s">
        <v>159</v>
      </c>
      <c r="F18" s="220">
        <v>291.80646786149401</v>
      </c>
      <c r="G18" s="10" t="s">
        <v>181</v>
      </c>
      <c r="H18" s="220">
        <v>270.08239433220899</v>
      </c>
      <c r="I18" s="10" t="s">
        <v>181</v>
      </c>
      <c r="J18" s="220">
        <v>262.08479267820502</v>
      </c>
      <c r="K18" s="10" t="s">
        <v>181</v>
      </c>
      <c r="L18" s="220">
        <v>203.16665407488199</v>
      </c>
      <c r="M18" s="10" t="s">
        <v>159</v>
      </c>
      <c r="N18" s="220">
        <v>319.61466138404103</v>
      </c>
      <c r="O18" s="10" t="s">
        <v>159</v>
      </c>
      <c r="P18" s="220">
        <v>146.797029556556</v>
      </c>
      <c r="Q18" s="10" t="s">
        <v>159</v>
      </c>
      <c r="R18" s="220">
        <v>267.26760087981899</v>
      </c>
      <c r="S18" s="10" t="s">
        <v>181</v>
      </c>
    </row>
    <row r="19" spans="1:19" x14ac:dyDescent="0.25">
      <c r="A19" s="12" t="s">
        <v>185</v>
      </c>
      <c r="B19" s="220">
        <v>179.73794350852799</v>
      </c>
      <c r="C19" s="10" t="s">
        <v>181</v>
      </c>
      <c r="D19" s="220">
        <v>291.19776860980699</v>
      </c>
      <c r="E19" s="10" t="s">
        <v>159</v>
      </c>
      <c r="F19" s="220">
        <v>311.07772289404897</v>
      </c>
      <c r="G19" s="10" t="s">
        <v>181</v>
      </c>
      <c r="H19" s="220">
        <v>254.71439662907699</v>
      </c>
      <c r="I19" s="10" t="s">
        <v>181</v>
      </c>
      <c r="J19" s="220">
        <v>276.81463708493601</v>
      </c>
      <c r="K19" s="10" t="s">
        <v>181</v>
      </c>
      <c r="L19" s="220">
        <v>218.32288342607299</v>
      </c>
      <c r="M19" s="10" t="s">
        <v>159</v>
      </c>
      <c r="N19" s="220">
        <v>323.86629584896599</v>
      </c>
      <c r="O19" s="10" t="s">
        <v>159</v>
      </c>
      <c r="P19" s="220">
        <v>167.40829604589999</v>
      </c>
      <c r="Q19" s="10" t="s">
        <v>159</v>
      </c>
      <c r="R19" s="220">
        <v>275.34990656887197</v>
      </c>
      <c r="S19" s="10" t="s">
        <v>181</v>
      </c>
    </row>
    <row r="20" spans="1:19" x14ac:dyDescent="0.25">
      <c r="A20" s="12" t="s">
        <v>186</v>
      </c>
      <c r="B20" s="220">
        <v>188.77118525130399</v>
      </c>
      <c r="C20" s="10" t="s">
        <v>181</v>
      </c>
      <c r="D20" s="220">
        <v>264.391559476277</v>
      </c>
      <c r="E20" s="10" t="s">
        <v>159</v>
      </c>
      <c r="F20" s="220">
        <v>329.61688129479001</v>
      </c>
      <c r="G20" s="10" t="s">
        <v>181</v>
      </c>
      <c r="H20" s="220">
        <v>267.85395750154299</v>
      </c>
      <c r="I20" s="10" t="s">
        <v>181</v>
      </c>
      <c r="J20" s="220">
        <v>256.20332371703699</v>
      </c>
      <c r="K20" s="10" t="s">
        <v>181</v>
      </c>
      <c r="L20" s="220">
        <v>212.990264366101</v>
      </c>
      <c r="M20" s="10" t="s">
        <v>159</v>
      </c>
      <c r="N20" s="220">
        <v>327.11920814805899</v>
      </c>
      <c r="O20" s="10" t="s">
        <v>159</v>
      </c>
      <c r="P20" s="220">
        <v>177.97265657984599</v>
      </c>
      <c r="Q20" s="10" t="s">
        <v>159</v>
      </c>
      <c r="R20" s="220">
        <v>269.49740988073501</v>
      </c>
      <c r="S20" s="10" t="s">
        <v>181</v>
      </c>
    </row>
    <row r="21" spans="1:19" x14ac:dyDescent="0.25">
      <c r="A21" s="12" t="s">
        <v>188</v>
      </c>
      <c r="B21" s="220">
        <v>184.07339907077699</v>
      </c>
      <c r="C21" s="10" t="s">
        <v>181</v>
      </c>
      <c r="D21" s="220">
        <v>280.03469328095503</v>
      </c>
      <c r="E21" s="10" t="s">
        <v>159</v>
      </c>
      <c r="F21" s="220">
        <v>319.10072686690597</v>
      </c>
      <c r="G21" s="10" t="s">
        <v>181</v>
      </c>
      <c r="H21" s="220">
        <v>274.13906412088699</v>
      </c>
      <c r="I21" s="10" t="s">
        <v>181</v>
      </c>
      <c r="J21" s="220">
        <v>251.61243283866699</v>
      </c>
      <c r="K21" s="10" t="s">
        <v>181</v>
      </c>
      <c r="L21" s="220">
        <v>213.023900242466</v>
      </c>
      <c r="M21" s="10" t="s">
        <v>159</v>
      </c>
      <c r="N21" s="220">
        <v>333.813161473523</v>
      </c>
      <c r="O21" s="10" t="s">
        <v>159</v>
      </c>
      <c r="P21" s="220">
        <v>193.09145202990899</v>
      </c>
      <c r="Q21" s="10" t="s">
        <v>159</v>
      </c>
      <c r="R21" s="220">
        <v>278.47307410501998</v>
      </c>
      <c r="S21" s="10" t="s">
        <v>181</v>
      </c>
    </row>
    <row r="22" spans="1:19" x14ac:dyDescent="0.25">
      <c r="A22" s="12" t="s">
        <v>189</v>
      </c>
      <c r="B22" s="220">
        <v>184.594465143897</v>
      </c>
      <c r="C22" s="10" t="s">
        <v>181</v>
      </c>
      <c r="D22" s="220">
        <v>229.73709945195299</v>
      </c>
      <c r="E22" s="10" t="s">
        <v>181</v>
      </c>
      <c r="F22" s="220">
        <v>269.21423713032499</v>
      </c>
      <c r="G22" s="10" t="s">
        <v>181</v>
      </c>
      <c r="H22" s="220">
        <v>266.63994962714202</v>
      </c>
      <c r="I22" s="10" t="s">
        <v>181</v>
      </c>
      <c r="J22" s="220">
        <v>240.31982293146501</v>
      </c>
      <c r="K22" s="10" t="s">
        <v>181</v>
      </c>
      <c r="L22" s="220">
        <v>213.07247825600899</v>
      </c>
      <c r="M22" s="10" t="s">
        <v>159</v>
      </c>
      <c r="N22" s="220">
        <v>320.70987420441901</v>
      </c>
      <c r="O22" s="10" t="s">
        <v>159</v>
      </c>
      <c r="P22" s="220">
        <v>188.99178627478801</v>
      </c>
      <c r="Q22" s="10" t="s">
        <v>159</v>
      </c>
      <c r="R22" s="220">
        <v>255.57358481502399</v>
      </c>
      <c r="S22" s="10" t="s">
        <v>181</v>
      </c>
    </row>
    <row r="23" spans="1:19" x14ac:dyDescent="0.25">
      <c r="A23" s="12" t="s">
        <v>190</v>
      </c>
      <c r="B23" s="220">
        <v>181.66747157219999</v>
      </c>
      <c r="C23" s="10" t="s">
        <v>181</v>
      </c>
      <c r="D23" s="220">
        <v>286.03922177761302</v>
      </c>
      <c r="E23" s="10" t="s">
        <v>159</v>
      </c>
      <c r="F23" s="220">
        <v>242.76097784495599</v>
      </c>
      <c r="G23" s="10" t="s">
        <v>181</v>
      </c>
      <c r="H23" s="220">
        <v>269.03276952273399</v>
      </c>
      <c r="I23" s="10" t="s">
        <v>181</v>
      </c>
      <c r="J23" s="220">
        <v>244.38373237613601</v>
      </c>
      <c r="K23" s="10" t="s">
        <v>181</v>
      </c>
      <c r="L23" s="220">
        <v>206.738612680453</v>
      </c>
      <c r="M23" s="10" t="s">
        <v>159</v>
      </c>
      <c r="N23" s="220">
        <v>320.35848003672299</v>
      </c>
      <c r="O23" s="10" t="s">
        <v>181</v>
      </c>
      <c r="P23" s="220">
        <v>184.640694783095</v>
      </c>
      <c r="Q23" s="10" t="s">
        <v>159</v>
      </c>
      <c r="R23" s="220">
        <v>273.56811863690598</v>
      </c>
      <c r="S23" s="10" t="s">
        <v>181</v>
      </c>
    </row>
    <row r="24" spans="1:19" x14ac:dyDescent="0.25">
      <c r="A24" s="12" t="s">
        <v>191</v>
      </c>
      <c r="B24" s="220">
        <v>178.01936645452199</v>
      </c>
      <c r="C24" s="10" t="s">
        <v>181</v>
      </c>
      <c r="D24" s="220">
        <v>290.59195594693398</v>
      </c>
      <c r="E24" s="10" t="s">
        <v>159</v>
      </c>
      <c r="F24" s="220">
        <v>255.452810570526</v>
      </c>
      <c r="G24" s="10" t="s">
        <v>181</v>
      </c>
      <c r="H24" s="220">
        <v>279.84684354012302</v>
      </c>
      <c r="I24" s="10" t="s">
        <v>181</v>
      </c>
      <c r="J24" s="220">
        <v>242.92967066522101</v>
      </c>
      <c r="K24" s="10" t="s">
        <v>181</v>
      </c>
      <c r="L24" s="220">
        <v>205.97943668237099</v>
      </c>
      <c r="M24" s="10" t="s">
        <v>159</v>
      </c>
      <c r="N24" s="220">
        <v>333.34699972180903</v>
      </c>
      <c r="O24" s="10" t="s">
        <v>181</v>
      </c>
      <c r="P24" s="220">
        <v>198.08422312116201</v>
      </c>
      <c r="Q24" s="10" t="s">
        <v>159</v>
      </c>
      <c r="R24" s="220">
        <v>281.67785912151101</v>
      </c>
      <c r="S24" s="10" t="s">
        <v>181</v>
      </c>
    </row>
    <row r="25" spans="1:19" x14ac:dyDescent="0.25">
      <c r="A25" s="12" t="s">
        <v>192</v>
      </c>
      <c r="B25" s="220">
        <v>178.108989601568</v>
      </c>
      <c r="C25" s="10" t="s">
        <v>181</v>
      </c>
      <c r="D25" s="220">
        <v>298.67881529762502</v>
      </c>
      <c r="E25" s="10" t="s">
        <v>159</v>
      </c>
      <c r="F25" s="220">
        <v>265.31794072825397</v>
      </c>
      <c r="G25" s="10" t="s">
        <v>181</v>
      </c>
      <c r="H25" s="220">
        <v>284.57037168462602</v>
      </c>
      <c r="I25" s="10" t="s">
        <v>181</v>
      </c>
      <c r="J25" s="220">
        <v>235.058053903097</v>
      </c>
      <c r="K25" s="10" t="s">
        <v>181</v>
      </c>
      <c r="L25" s="220">
        <v>200.837662852661</v>
      </c>
      <c r="M25" s="10" t="s">
        <v>159</v>
      </c>
      <c r="N25" s="220">
        <v>326.04781167360801</v>
      </c>
      <c r="O25" s="10" t="s">
        <v>181</v>
      </c>
      <c r="P25" s="220">
        <v>201.67185376249</v>
      </c>
      <c r="Q25" s="10" t="s">
        <v>159</v>
      </c>
      <c r="R25" s="220">
        <v>283.14014885922097</v>
      </c>
      <c r="S25" s="10" t="s">
        <v>181</v>
      </c>
    </row>
    <row r="26" spans="1:19" x14ac:dyDescent="0.25">
      <c r="A26" s="12" t="s">
        <v>193</v>
      </c>
      <c r="B26" s="220">
        <v>168.56068157954201</v>
      </c>
      <c r="C26" s="10" t="s">
        <v>181</v>
      </c>
      <c r="D26" s="220">
        <v>300.26594277281703</v>
      </c>
      <c r="E26" s="10" t="s">
        <v>159</v>
      </c>
      <c r="F26" s="220">
        <v>285.49874657429399</v>
      </c>
      <c r="G26" s="10" t="s">
        <v>181</v>
      </c>
      <c r="H26" s="220">
        <v>281.25466433579101</v>
      </c>
      <c r="I26" s="10" t="s">
        <v>181</v>
      </c>
      <c r="J26" s="220">
        <v>288.797216854201</v>
      </c>
      <c r="K26" s="10" t="s">
        <v>159</v>
      </c>
      <c r="L26" s="220">
        <v>199.90640458279199</v>
      </c>
      <c r="M26" s="10" t="s">
        <v>159</v>
      </c>
      <c r="N26" s="220">
        <v>320.70832424389801</v>
      </c>
      <c r="O26" s="10" t="s">
        <v>181</v>
      </c>
      <c r="P26" s="220">
        <v>207.20400132381499</v>
      </c>
      <c r="Q26" s="10" t="s">
        <v>159</v>
      </c>
      <c r="R26" s="220">
        <v>286.26561557296901</v>
      </c>
      <c r="S26" s="10" t="s">
        <v>181</v>
      </c>
    </row>
    <row r="27" spans="1:19" x14ac:dyDescent="0.25">
      <c r="A27" s="12" t="s">
        <v>194</v>
      </c>
      <c r="B27" s="220">
        <v>162.89612013380199</v>
      </c>
      <c r="C27" s="10" t="s">
        <v>159</v>
      </c>
      <c r="D27" s="220">
        <v>326.07361735724498</v>
      </c>
      <c r="E27" s="10" t="s">
        <v>159</v>
      </c>
      <c r="F27" s="220">
        <v>322.171167421463</v>
      </c>
      <c r="G27" s="10" t="s">
        <v>181</v>
      </c>
      <c r="H27" s="220">
        <v>295.23236332801201</v>
      </c>
      <c r="I27" s="10" t="s">
        <v>181</v>
      </c>
      <c r="J27" s="220">
        <v>285.95582193182099</v>
      </c>
      <c r="K27" s="10" t="s">
        <v>159</v>
      </c>
      <c r="L27" s="220">
        <v>200.734092177657</v>
      </c>
      <c r="M27" s="10" t="s">
        <v>159</v>
      </c>
      <c r="N27" s="220">
        <v>335.70597133318103</v>
      </c>
      <c r="O27" s="10" t="s">
        <v>181</v>
      </c>
      <c r="P27" s="220">
        <v>202.17256778334001</v>
      </c>
      <c r="Q27" s="10" t="s">
        <v>159</v>
      </c>
      <c r="R27" s="220">
        <v>300.76915355718597</v>
      </c>
      <c r="S27" s="10" t="s">
        <v>181</v>
      </c>
    </row>
    <row r="28" spans="1:19" x14ac:dyDescent="0.25">
      <c r="A28" s="12" t="s">
        <v>196</v>
      </c>
      <c r="B28" s="220">
        <v>161.03184391768801</v>
      </c>
      <c r="C28" s="10" t="s">
        <v>159</v>
      </c>
      <c r="D28" s="220">
        <v>349.67865896763999</v>
      </c>
      <c r="E28" s="10" t="s">
        <v>159</v>
      </c>
      <c r="F28" s="220">
        <v>420.64319753866999</v>
      </c>
      <c r="G28" s="10" t="s">
        <v>181</v>
      </c>
      <c r="H28" s="220">
        <v>306.71513360709503</v>
      </c>
      <c r="I28" s="10" t="s">
        <v>181</v>
      </c>
      <c r="J28" s="220">
        <v>283.33675370042101</v>
      </c>
      <c r="K28" s="10" t="s">
        <v>159</v>
      </c>
      <c r="L28" s="220">
        <v>203.470392923975</v>
      </c>
      <c r="M28" s="10" t="s">
        <v>159</v>
      </c>
      <c r="N28" s="220">
        <v>342.566598263814</v>
      </c>
      <c r="O28" s="10" t="s">
        <v>181</v>
      </c>
      <c r="P28" s="220">
        <v>176.901612049454</v>
      </c>
      <c r="Q28" s="10" t="s">
        <v>159</v>
      </c>
      <c r="R28" s="220">
        <v>310.66777758885303</v>
      </c>
      <c r="S28" s="10" t="s">
        <v>181</v>
      </c>
    </row>
    <row r="29" spans="1:19" x14ac:dyDescent="0.25">
      <c r="A29" s="12" t="s">
        <v>197</v>
      </c>
      <c r="B29" s="220">
        <v>156.80968825393799</v>
      </c>
      <c r="C29" s="10" t="s">
        <v>159</v>
      </c>
      <c r="D29" s="220">
        <v>350.35699730720199</v>
      </c>
      <c r="E29" s="10" t="s">
        <v>159</v>
      </c>
      <c r="F29" s="220">
        <v>411.49861770211999</v>
      </c>
      <c r="G29" s="10" t="s">
        <v>181</v>
      </c>
      <c r="H29" s="220">
        <v>301.38588207665998</v>
      </c>
      <c r="I29" s="10" t="s">
        <v>181</v>
      </c>
      <c r="J29" s="220">
        <v>264.17266548779099</v>
      </c>
      <c r="K29" s="10" t="s">
        <v>159</v>
      </c>
      <c r="L29" s="220">
        <v>193.192748616073</v>
      </c>
      <c r="M29" s="10" t="s">
        <v>159</v>
      </c>
      <c r="N29" s="220">
        <v>325.13924135821497</v>
      </c>
      <c r="O29" s="10" t="s">
        <v>181</v>
      </c>
      <c r="P29" s="220">
        <v>166.15164351870001</v>
      </c>
      <c r="Q29" s="10" t="s">
        <v>159</v>
      </c>
      <c r="R29" s="220">
        <v>302.69554069414801</v>
      </c>
      <c r="S29" s="10" t="s">
        <v>181</v>
      </c>
    </row>
    <row r="30" spans="1:19" x14ac:dyDescent="0.25">
      <c r="A30" s="12" t="s">
        <v>199</v>
      </c>
      <c r="B30" s="220">
        <v>151.02790343530299</v>
      </c>
      <c r="C30" s="10" t="s">
        <v>159</v>
      </c>
      <c r="D30" s="220">
        <v>359.917379243548</v>
      </c>
      <c r="E30" s="10" t="s">
        <v>159</v>
      </c>
      <c r="F30" s="220">
        <v>467.60019733168502</v>
      </c>
      <c r="G30" s="10" t="s">
        <v>201</v>
      </c>
      <c r="H30" s="220">
        <v>309.31812831852301</v>
      </c>
      <c r="I30" s="10" t="s">
        <v>181</v>
      </c>
      <c r="J30" s="220">
        <v>264.64556914222101</v>
      </c>
      <c r="K30" s="10" t="s">
        <v>159</v>
      </c>
      <c r="L30" s="220">
        <v>186.51736350673801</v>
      </c>
      <c r="M30" s="10" t="s">
        <v>159</v>
      </c>
      <c r="N30" s="220">
        <v>330.90050373399401</v>
      </c>
      <c r="O30" s="10" t="s">
        <v>181</v>
      </c>
      <c r="P30" s="220">
        <v>159.67667067148699</v>
      </c>
      <c r="Q30" s="10" t="s">
        <v>201</v>
      </c>
      <c r="R30" s="220">
        <v>308.68456696557303</v>
      </c>
      <c r="S30" s="10" t="s">
        <v>202</v>
      </c>
    </row>
    <row r="31" spans="1:19" x14ac:dyDescent="0.25">
      <c r="A31" s="12" t="s">
        <v>200</v>
      </c>
      <c r="B31" s="220">
        <v>156.948786587245</v>
      </c>
      <c r="C31" s="10" t="s">
        <v>159</v>
      </c>
      <c r="D31" s="220">
        <v>380.81246921483103</v>
      </c>
      <c r="E31" s="10" t="s">
        <v>159</v>
      </c>
      <c r="F31" s="220">
        <v>480.989856735545</v>
      </c>
      <c r="G31" s="10" t="s">
        <v>201</v>
      </c>
      <c r="H31" s="220">
        <v>326.93264339772998</v>
      </c>
      <c r="I31" s="10" t="s">
        <v>181</v>
      </c>
      <c r="J31" s="220">
        <v>271.95913623445801</v>
      </c>
      <c r="K31" s="10" t="s">
        <v>159</v>
      </c>
      <c r="L31" s="220">
        <v>199.33168051045001</v>
      </c>
      <c r="M31" s="10" t="s">
        <v>159</v>
      </c>
      <c r="N31" s="220">
        <v>344.92304736982101</v>
      </c>
      <c r="O31" s="10" t="s">
        <v>202</v>
      </c>
      <c r="P31" s="220">
        <v>170.18952079639601</v>
      </c>
      <c r="Q31" s="10" t="s">
        <v>201</v>
      </c>
      <c r="R31" s="220">
        <v>324.740813927391</v>
      </c>
      <c r="S31" s="10" t="s">
        <v>202</v>
      </c>
    </row>
    <row r="32" spans="1:19" x14ac:dyDescent="0.25">
      <c r="A32" s="15" t="s">
        <v>203</v>
      </c>
      <c r="B32" s="221">
        <v>132.62090820699299</v>
      </c>
      <c r="C32" s="14" t="s">
        <v>159</v>
      </c>
      <c r="D32" s="221">
        <v>323.40034923249698</v>
      </c>
      <c r="E32" s="14" t="s">
        <v>159</v>
      </c>
      <c r="F32" s="221">
        <v>371.26745289412997</v>
      </c>
      <c r="G32" s="14" t="s">
        <v>159</v>
      </c>
      <c r="H32" s="221">
        <v>268.228777528911</v>
      </c>
      <c r="I32" s="14" t="s">
        <v>181</v>
      </c>
      <c r="J32" s="221">
        <v>217.50213563729599</v>
      </c>
      <c r="K32" s="14" t="s">
        <v>159</v>
      </c>
      <c r="L32" s="221">
        <v>185.508856245244</v>
      </c>
      <c r="M32" s="14" t="s">
        <v>159</v>
      </c>
      <c r="N32" s="221">
        <v>271.80006472998798</v>
      </c>
      <c r="O32" s="14" t="s">
        <v>181</v>
      </c>
      <c r="P32" s="221">
        <v>163.21922416038001</v>
      </c>
      <c r="Q32" s="14" t="s">
        <v>159</v>
      </c>
      <c r="R32" s="221">
        <v>269.33512046033297</v>
      </c>
      <c r="S32" s="14" t="s">
        <v>181</v>
      </c>
    </row>
    <row r="34" spans="1:2" x14ac:dyDescent="0.25">
      <c r="A34" s="16" t="s">
        <v>204</v>
      </c>
      <c r="B34" s="16" t="s">
        <v>230</v>
      </c>
    </row>
    <row r="37" spans="1:2" x14ac:dyDescent="0.25">
      <c r="B37" s="16" t="s">
        <v>210</v>
      </c>
    </row>
    <row r="38" spans="1:2" x14ac:dyDescent="0.25">
      <c r="B38" s="16" t="s">
        <v>211</v>
      </c>
    </row>
    <row r="41" spans="1:2" x14ac:dyDescent="0.25">
      <c r="A41" s="17" t="str">
        <f>HYPERLINK("#'GAMING 12'!A2", "&lt;&lt;&lt; Previous table")</f>
        <v>&lt;&lt;&lt; Previous table</v>
      </c>
    </row>
    <row r="42" spans="1:2" x14ac:dyDescent="0.25">
      <c r="A42" s="17" t="str">
        <f>HYPERLINK("#'GAMING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S42"/>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HYPERLINK("#'INDEX'!B109", "Link to index")</f>
        <v>Link to index</v>
      </c>
    </row>
    <row r="2" spans="1:19" ht="15.75" customHeight="1" x14ac:dyDescent="0.25">
      <c r="A2" s="287" t="s">
        <v>414</v>
      </c>
      <c r="B2" s="286"/>
      <c r="C2" s="286"/>
      <c r="D2" s="286"/>
      <c r="E2" s="286"/>
      <c r="F2" s="286"/>
      <c r="G2" s="286"/>
      <c r="H2" s="286"/>
      <c r="I2" s="286"/>
      <c r="J2" s="286"/>
      <c r="K2" s="286"/>
      <c r="L2" s="286"/>
      <c r="M2" s="286"/>
      <c r="N2" s="286"/>
      <c r="O2" s="286"/>
      <c r="P2" s="286"/>
      <c r="Q2" s="286"/>
      <c r="R2" s="286"/>
      <c r="S2" s="286"/>
    </row>
    <row r="3" spans="1:19" ht="15.75" customHeight="1" x14ac:dyDescent="0.25">
      <c r="A3" s="287" t="s">
        <v>127</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222">
        <v>283.78552965234098</v>
      </c>
      <c r="C7" s="10" t="s">
        <v>181</v>
      </c>
      <c r="D7" s="222">
        <v>100.0815398029</v>
      </c>
      <c r="E7" s="10" t="s">
        <v>181</v>
      </c>
      <c r="F7" s="222">
        <v>193.404496668988</v>
      </c>
      <c r="G7" s="10" t="s">
        <v>181</v>
      </c>
      <c r="H7" s="222">
        <v>177.03863817886199</v>
      </c>
      <c r="I7" s="10" t="s">
        <v>181</v>
      </c>
      <c r="J7" s="222">
        <v>136.755055280183</v>
      </c>
      <c r="K7" s="10" t="s">
        <v>181</v>
      </c>
      <c r="L7" s="222">
        <v>200.133484209438</v>
      </c>
      <c r="M7" s="10" t="s">
        <v>159</v>
      </c>
      <c r="N7" s="222">
        <v>201.832745039055</v>
      </c>
      <c r="O7" s="10" t="s">
        <v>181</v>
      </c>
      <c r="P7" s="222">
        <v>237.73283378859099</v>
      </c>
      <c r="Q7" s="10" t="s">
        <v>159</v>
      </c>
      <c r="R7" s="222">
        <v>161.96947597061001</v>
      </c>
      <c r="S7" s="10" t="s">
        <v>181</v>
      </c>
    </row>
    <row r="8" spans="1:19" x14ac:dyDescent="0.25">
      <c r="A8" s="12" t="s">
        <v>171</v>
      </c>
      <c r="B8" s="222">
        <v>263.191532122144</v>
      </c>
      <c r="C8" s="10" t="s">
        <v>181</v>
      </c>
      <c r="D8" s="222">
        <v>122.576420901878</v>
      </c>
      <c r="E8" s="10" t="s">
        <v>181</v>
      </c>
      <c r="F8" s="222">
        <v>231.73700474186001</v>
      </c>
      <c r="G8" s="10" t="s">
        <v>181</v>
      </c>
      <c r="H8" s="222">
        <v>180.446057568664</v>
      </c>
      <c r="I8" s="10" t="s">
        <v>181</v>
      </c>
      <c r="J8" s="222">
        <v>201.83512933423299</v>
      </c>
      <c r="K8" s="10" t="s">
        <v>181</v>
      </c>
      <c r="L8" s="222">
        <v>205.17154238355801</v>
      </c>
      <c r="M8" s="10" t="s">
        <v>159</v>
      </c>
      <c r="N8" s="222">
        <v>214.45436217133999</v>
      </c>
      <c r="O8" s="10" t="s">
        <v>181</v>
      </c>
      <c r="P8" s="222">
        <v>251.769185234773</v>
      </c>
      <c r="Q8" s="10" t="s">
        <v>159</v>
      </c>
      <c r="R8" s="222">
        <v>180.33004526158501</v>
      </c>
      <c r="S8" s="10" t="s">
        <v>181</v>
      </c>
    </row>
    <row r="9" spans="1:19" x14ac:dyDescent="0.25">
      <c r="A9" s="12" t="s">
        <v>172</v>
      </c>
      <c r="B9" s="222">
        <v>233.38947992883001</v>
      </c>
      <c r="C9" s="10" t="s">
        <v>181</v>
      </c>
      <c r="D9" s="222">
        <v>129.630882236329</v>
      </c>
      <c r="E9" s="10" t="s">
        <v>181</v>
      </c>
      <c r="F9" s="222">
        <v>281.45211757699201</v>
      </c>
      <c r="G9" s="10" t="s">
        <v>181</v>
      </c>
      <c r="H9" s="222">
        <v>186.200721319736</v>
      </c>
      <c r="I9" s="10" t="s">
        <v>181</v>
      </c>
      <c r="J9" s="222">
        <v>237.18758062551399</v>
      </c>
      <c r="K9" s="10" t="s">
        <v>181</v>
      </c>
      <c r="L9" s="222">
        <v>248.084729065093</v>
      </c>
      <c r="M9" s="10" t="s">
        <v>159</v>
      </c>
      <c r="N9" s="222">
        <v>205.12134669926101</v>
      </c>
      <c r="O9" s="10" t="s">
        <v>181</v>
      </c>
      <c r="P9" s="222">
        <v>225.47807029550299</v>
      </c>
      <c r="Q9" s="10" t="s">
        <v>159</v>
      </c>
      <c r="R9" s="222">
        <v>182.87027093945699</v>
      </c>
      <c r="S9" s="10" t="s">
        <v>181</v>
      </c>
    </row>
    <row r="10" spans="1:19" x14ac:dyDescent="0.25">
      <c r="A10" s="12" t="s">
        <v>173</v>
      </c>
      <c r="B10" s="222">
        <v>243.99493567598401</v>
      </c>
      <c r="C10" s="10" t="s">
        <v>181</v>
      </c>
      <c r="D10" s="222">
        <v>143.60499992472799</v>
      </c>
      <c r="E10" s="10" t="s">
        <v>181</v>
      </c>
      <c r="F10" s="222">
        <v>317.42195255680502</v>
      </c>
      <c r="G10" s="10" t="s">
        <v>181</v>
      </c>
      <c r="H10" s="222">
        <v>311.90642319219302</v>
      </c>
      <c r="I10" s="10" t="s">
        <v>159</v>
      </c>
      <c r="J10" s="222">
        <v>278.21049277036298</v>
      </c>
      <c r="K10" s="10" t="s">
        <v>181</v>
      </c>
      <c r="L10" s="222">
        <v>265.51590953298103</v>
      </c>
      <c r="M10" s="10" t="s">
        <v>159</v>
      </c>
      <c r="N10" s="222">
        <v>230.39822282009001</v>
      </c>
      <c r="O10" s="10" t="s">
        <v>181</v>
      </c>
      <c r="P10" s="222">
        <v>232.64760880633401</v>
      </c>
      <c r="Q10" s="10" t="s">
        <v>159</v>
      </c>
      <c r="R10" s="222">
        <v>221.60281372890501</v>
      </c>
      <c r="S10" s="10" t="s">
        <v>181</v>
      </c>
    </row>
    <row r="11" spans="1:19" x14ac:dyDescent="0.25">
      <c r="A11" s="12" t="s">
        <v>174</v>
      </c>
      <c r="B11" s="222">
        <v>268.33351521846703</v>
      </c>
      <c r="C11" s="10" t="s">
        <v>181</v>
      </c>
      <c r="D11" s="222">
        <v>448.44035994979902</v>
      </c>
      <c r="E11" s="10" t="s">
        <v>159</v>
      </c>
      <c r="F11" s="222">
        <v>332.59368223074603</v>
      </c>
      <c r="G11" s="10" t="s">
        <v>181</v>
      </c>
      <c r="H11" s="222">
        <v>359.592781443766</v>
      </c>
      <c r="I11" s="10" t="s">
        <v>159</v>
      </c>
      <c r="J11" s="222">
        <v>319.80785016245102</v>
      </c>
      <c r="K11" s="10" t="s">
        <v>181</v>
      </c>
      <c r="L11" s="222">
        <v>288.681204226452</v>
      </c>
      <c r="M11" s="10" t="s">
        <v>159</v>
      </c>
      <c r="N11" s="222">
        <v>219.33274876473899</v>
      </c>
      <c r="O11" s="10" t="s">
        <v>181</v>
      </c>
      <c r="P11" s="222">
        <v>213.08397916013101</v>
      </c>
      <c r="Q11" s="10" t="s">
        <v>159</v>
      </c>
      <c r="R11" s="222">
        <v>333.73411839192801</v>
      </c>
      <c r="S11" s="10" t="s">
        <v>181</v>
      </c>
    </row>
    <row r="12" spans="1:19" x14ac:dyDescent="0.25">
      <c r="A12" s="12" t="s">
        <v>175</v>
      </c>
      <c r="B12" s="222">
        <v>306.27662892383</v>
      </c>
      <c r="C12" s="10" t="s">
        <v>181</v>
      </c>
      <c r="D12" s="222">
        <v>466.86965506904698</v>
      </c>
      <c r="E12" s="10" t="s">
        <v>159</v>
      </c>
      <c r="F12" s="222">
        <v>360.22687884828099</v>
      </c>
      <c r="G12" s="10" t="s">
        <v>181</v>
      </c>
      <c r="H12" s="222">
        <v>385.15947161135398</v>
      </c>
      <c r="I12" s="10" t="s">
        <v>159</v>
      </c>
      <c r="J12" s="222">
        <v>338.91681024601399</v>
      </c>
      <c r="K12" s="10" t="s">
        <v>181</v>
      </c>
      <c r="L12" s="222">
        <v>319.12761445997199</v>
      </c>
      <c r="M12" s="10" t="s">
        <v>159</v>
      </c>
      <c r="N12" s="222">
        <v>211.27357936084601</v>
      </c>
      <c r="O12" s="10" t="s">
        <v>181</v>
      </c>
      <c r="P12" s="222">
        <v>202.97122517614901</v>
      </c>
      <c r="Q12" s="10" t="s">
        <v>159</v>
      </c>
      <c r="R12" s="222">
        <v>344.843801915369</v>
      </c>
      <c r="S12" s="10" t="s">
        <v>181</v>
      </c>
    </row>
    <row r="13" spans="1:19" x14ac:dyDescent="0.25">
      <c r="A13" s="12" t="s">
        <v>176</v>
      </c>
      <c r="B13" s="222">
        <v>208.725411962382</v>
      </c>
      <c r="C13" s="10" t="s">
        <v>181</v>
      </c>
      <c r="D13" s="222">
        <v>328.55228905242802</v>
      </c>
      <c r="E13" s="10" t="s">
        <v>159</v>
      </c>
      <c r="F13" s="222">
        <v>262.31746284520898</v>
      </c>
      <c r="G13" s="10" t="s">
        <v>181</v>
      </c>
      <c r="H13" s="222">
        <v>292.50215736347701</v>
      </c>
      <c r="I13" s="10" t="s">
        <v>159</v>
      </c>
      <c r="J13" s="222">
        <v>279.331449119696</v>
      </c>
      <c r="K13" s="10" t="s">
        <v>181</v>
      </c>
      <c r="L13" s="222">
        <v>285.79650002977399</v>
      </c>
      <c r="M13" s="10" t="s">
        <v>159</v>
      </c>
      <c r="N13" s="222">
        <v>166.643579465724</v>
      </c>
      <c r="O13" s="10" t="s">
        <v>181</v>
      </c>
      <c r="P13" s="222">
        <v>197.51435778858701</v>
      </c>
      <c r="Q13" s="10" t="s">
        <v>159</v>
      </c>
      <c r="R13" s="222">
        <v>261.148709937663</v>
      </c>
      <c r="S13" s="10" t="s">
        <v>181</v>
      </c>
    </row>
    <row r="14" spans="1:19" x14ac:dyDescent="0.25">
      <c r="A14" s="12" t="s">
        <v>177</v>
      </c>
      <c r="B14" s="222">
        <v>186.675242454509</v>
      </c>
      <c r="C14" s="10" t="s">
        <v>181</v>
      </c>
      <c r="D14" s="222">
        <v>329.29195184208498</v>
      </c>
      <c r="E14" s="10" t="s">
        <v>159</v>
      </c>
      <c r="F14" s="222">
        <v>278.85312754781</v>
      </c>
      <c r="G14" s="10" t="s">
        <v>181</v>
      </c>
      <c r="H14" s="222">
        <v>304.45394875980799</v>
      </c>
      <c r="I14" s="10" t="s">
        <v>181</v>
      </c>
      <c r="J14" s="222">
        <v>302.76582534851002</v>
      </c>
      <c r="K14" s="10" t="s">
        <v>181</v>
      </c>
      <c r="L14" s="222">
        <v>275.48976675583702</v>
      </c>
      <c r="M14" s="10" t="s">
        <v>159</v>
      </c>
      <c r="N14" s="222">
        <v>154.18301184123001</v>
      </c>
      <c r="O14" s="10" t="s">
        <v>181</v>
      </c>
      <c r="P14" s="222">
        <v>191.217624298842</v>
      </c>
      <c r="Q14" s="10" t="s">
        <v>159</v>
      </c>
      <c r="R14" s="222">
        <v>261.25764150096899</v>
      </c>
      <c r="S14" s="10" t="s">
        <v>181</v>
      </c>
    </row>
    <row r="15" spans="1:19" x14ac:dyDescent="0.25">
      <c r="A15" s="12" t="s">
        <v>178</v>
      </c>
      <c r="B15" s="222">
        <v>270.15893198569501</v>
      </c>
      <c r="C15" s="10" t="s">
        <v>181</v>
      </c>
      <c r="D15" s="222">
        <v>332.27789947088701</v>
      </c>
      <c r="E15" s="10" t="s">
        <v>159</v>
      </c>
      <c r="F15" s="222">
        <v>279.47863120953502</v>
      </c>
      <c r="G15" s="10" t="s">
        <v>181</v>
      </c>
      <c r="H15" s="222">
        <v>323.04959262643399</v>
      </c>
      <c r="I15" s="10" t="s">
        <v>181</v>
      </c>
      <c r="J15" s="222">
        <v>334.06734451883699</v>
      </c>
      <c r="K15" s="10" t="s">
        <v>181</v>
      </c>
      <c r="L15" s="222">
        <v>291.82502051312099</v>
      </c>
      <c r="M15" s="10" t="s">
        <v>159</v>
      </c>
      <c r="N15" s="222">
        <v>158.983616869646</v>
      </c>
      <c r="O15" s="10" t="s">
        <v>181</v>
      </c>
      <c r="P15" s="222">
        <v>186.03121229399</v>
      </c>
      <c r="Q15" s="10" t="s">
        <v>159</v>
      </c>
      <c r="R15" s="222">
        <v>270.640069156773</v>
      </c>
      <c r="S15" s="10" t="s">
        <v>181</v>
      </c>
    </row>
    <row r="16" spans="1:19" x14ac:dyDescent="0.25">
      <c r="A16" s="12" t="s">
        <v>182</v>
      </c>
      <c r="B16" s="222">
        <v>289.88256512752201</v>
      </c>
      <c r="C16" s="10" t="s">
        <v>181</v>
      </c>
      <c r="D16" s="222">
        <v>336.487072983725</v>
      </c>
      <c r="E16" s="10" t="s">
        <v>159</v>
      </c>
      <c r="F16" s="222">
        <v>294.48732909445499</v>
      </c>
      <c r="G16" s="10" t="s">
        <v>181</v>
      </c>
      <c r="H16" s="222">
        <v>351.43944521942302</v>
      </c>
      <c r="I16" s="10" t="s">
        <v>181</v>
      </c>
      <c r="J16" s="222">
        <v>369.93369873270598</v>
      </c>
      <c r="K16" s="10" t="s">
        <v>181</v>
      </c>
      <c r="L16" s="222">
        <v>304.824517747838</v>
      </c>
      <c r="M16" s="10" t="s">
        <v>159</v>
      </c>
      <c r="N16" s="222">
        <v>156.832874089976</v>
      </c>
      <c r="O16" s="10" t="s">
        <v>181</v>
      </c>
      <c r="P16" s="222">
        <v>193.003160676146</v>
      </c>
      <c r="Q16" s="10" t="s">
        <v>159</v>
      </c>
      <c r="R16" s="222">
        <v>281.100405660619</v>
      </c>
      <c r="S16" s="10" t="s">
        <v>181</v>
      </c>
    </row>
    <row r="17" spans="1:19" x14ac:dyDescent="0.25">
      <c r="A17" s="12" t="s">
        <v>183</v>
      </c>
      <c r="B17" s="222">
        <v>269.29072739302802</v>
      </c>
      <c r="C17" s="10" t="s">
        <v>181</v>
      </c>
      <c r="D17" s="222">
        <v>360.23574962042198</v>
      </c>
      <c r="E17" s="10" t="s">
        <v>159</v>
      </c>
      <c r="F17" s="222">
        <v>336.93774619668602</v>
      </c>
      <c r="G17" s="10" t="s">
        <v>181</v>
      </c>
      <c r="H17" s="222">
        <v>372.32129136469803</v>
      </c>
      <c r="I17" s="10" t="s">
        <v>181</v>
      </c>
      <c r="J17" s="222">
        <v>374.45580700920698</v>
      </c>
      <c r="K17" s="10" t="s">
        <v>181</v>
      </c>
      <c r="L17" s="222">
        <v>303.05650167813599</v>
      </c>
      <c r="M17" s="10" t="s">
        <v>159</v>
      </c>
      <c r="N17" s="222">
        <v>153.68359997324501</v>
      </c>
      <c r="O17" s="10" t="s">
        <v>181</v>
      </c>
      <c r="P17" s="222">
        <v>200.574144805256</v>
      </c>
      <c r="Q17" s="10" t="s">
        <v>159</v>
      </c>
      <c r="R17" s="222">
        <v>293.28197031425998</v>
      </c>
      <c r="S17" s="10" t="s">
        <v>181</v>
      </c>
    </row>
    <row r="18" spans="1:19" x14ac:dyDescent="0.25">
      <c r="A18" s="12" t="s">
        <v>184</v>
      </c>
      <c r="B18" s="222">
        <v>247.72907293655601</v>
      </c>
      <c r="C18" s="10" t="s">
        <v>181</v>
      </c>
      <c r="D18" s="222">
        <v>372.73693043416</v>
      </c>
      <c r="E18" s="10" t="s">
        <v>159</v>
      </c>
      <c r="F18" s="222">
        <v>400.02379539780702</v>
      </c>
      <c r="G18" s="10" t="s">
        <v>181</v>
      </c>
      <c r="H18" s="222">
        <v>370.24328227768501</v>
      </c>
      <c r="I18" s="10" t="s">
        <v>181</v>
      </c>
      <c r="J18" s="222">
        <v>359.27974541313102</v>
      </c>
      <c r="K18" s="10" t="s">
        <v>181</v>
      </c>
      <c r="L18" s="222">
        <v>278.51163360739099</v>
      </c>
      <c r="M18" s="10" t="s">
        <v>159</v>
      </c>
      <c r="N18" s="222">
        <v>438.144743153241</v>
      </c>
      <c r="O18" s="10" t="s">
        <v>159</v>
      </c>
      <c r="P18" s="222">
        <v>201.237160185942</v>
      </c>
      <c r="Q18" s="10" t="s">
        <v>159</v>
      </c>
      <c r="R18" s="222">
        <v>366.38461400231103</v>
      </c>
      <c r="S18" s="10" t="s">
        <v>181</v>
      </c>
    </row>
    <row r="19" spans="1:19" x14ac:dyDescent="0.25">
      <c r="A19" s="12" t="s">
        <v>185</v>
      </c>
      <c r="B19" s="222">
        <v>239.30586955048</v>
      </c>
      <c r="C19" s="10" t="s">
        <v>181</v>
      </c>
      <c r="D19" s="222">
        <v>387.70519940339102</v>
      </c>
      <c r="E19" s="10" t="s">
        <v>159</v>
      </c>
      <c r="F19" s="222">
        <v>414.17367708678398</v>
      </c>
      <c r="G19" s="10" t="s">
        <v>181</v>
      </c>
      <c r="H19" s="222">
        <v>339.13067537381102</v>
      </c>
      <c r="I19" s="10" t="s">
        <v>181</v>
      </c>
      <c r="J19" s="222">
        <v>368.55527630295899</v>
      </c>
      <c r="K19" s="10" t="s">
        <v>181</v>
      </c>
      <c r="L19" s="222">
        <v>290.67845353736101</v>
      </c>
      <c r="M19" s="10" t="s">
        <v>159</v>
      </c>
      <c r="N19" s="222">
        <v>431.20058031904898</v>
      </c>
      <c r="O19" s="10" t="s">
        <v>159</v>
      </c>
      <c r="P19" s="222">
        <v>222.88998679528899</v>
      </c>
      <c r="Q19" s="10" t="s">
        <v>159</v>
      </c>
      <c r="R19" s="222">
        <v>366.60511150769298</v>
      </c>
      <c r="S19" s="10" t="s">
        <v>181</v>
      </c>
    </row>
    <row r="20" spans="1:19" x14ac:dyDescent="0.25">
      <c r="A20" s="12" t="s">
        <v>186</v>
      </c>
      <c r="B20" s="222">
        <v>243.21632665452</v>
      </c>
      <c r="C20" s="10" t="s">
        <v>181</v>
      </c>
      <c r="D20" s="222">
        <v>340.64703153012499</v>
      </c>
      <c r="E20" s="10" t="s">
        <v>159</v>
      </c>
      <c r="F20" s="222">
        <v>424.68455641210699</v>
      </c>
      <c r="G20" s="10" t="s">
        <v>181</v>
      </c>
      <c r="H20" s="222">
        <v>345.10804992125298</v>
      </c>
      <c r="I20" s="10" t="s">
        <v>181</v>
      </c>
      <c r="J20" s="222">
        <v>330.097155390436</v>
      </c>
      <c r="K20" s="10" t="s">
        <v>181</v>
      </c>
      <c r="L20" s="222">
        <v>274.42064128238201</v>
      </c>
      <c r="M20" s="10" t="s">
        <v>159</v>
      </c>
      <c r="N20" s="222">
        <v>421.46650760278902</v>
      </c>
      <c r="O20" s="10" t="s">
        <v>159</v>
      </c>
      <c r="P20" s="222">
        <v>229.30330029274199</v>
      </c>
      <c r="Q20" s="10" t="s">
        <v>159</v>
      </c>
      <c r="R20" s="222">
        <v>347.22550471270699</v>
      </c>
      <c r="S20" s="10" t="s">
        <v>181</v>
      </c>
    </row>
    <row r="21" spans="1:19" x14ac:dyDescent="0.25">
      <c r="A21" s="12" t="s">
        <v>188</v>
      </c>
      <c r="B21" s="222">
        <v>229.992357154308</v>
      </c>
      <c r="C21" s="10" t="s">
        <v>181</v>
      </c>
      <c r="D21" s="222">
        <v>349.89215996335298</v>
      </c>
      <c r="E21" s="10" t="s">
        <v>159</v>
      </c>
      <c r="F21" s="222">
        <v>398.70360797517299</v>
      </c>
      <c r="G21" s="10" t="s">
        <v>181</v>
      </c>
      <c r="H21" s="222">
        <v>342.525806898344</v>
      </c>
      <c r="I21" s="10" t="s">
        <v>181</v>
      </c>
      <c r="J21" s="222">
        <v>314.37968120338797</v>
      </c>
      <c r="K21" s="10" t="s">
        <v>181</v>
      </c>
      <c r="L21" s="222">
        <v>266.16485159884797</v>
      </c>
      <c r="M21" s="10" t="s">
        <v>159</v>
      </c>
      <c r="N21" s="222">
        <v>417.08620715428299</v>
      </c>
      <c r="O21" s="10" t="s">
        <v>159</v>
      </c>
      <c r="P21" s="222">
        <v>241.260053994174</v>
      </c>
      <c r="Q21" s="10" t="s">
        <v>159</v>
      </c>
      <c r="R21" s="222">
        <v>347.940979200333</v>
      </c>
      <c r="S21" s="10" t="s">
        <v>181</v>
      </c>
    </row>
    <row r="22" spans="1:19" x14ac:dyDescent="0.25">
      <c r="A22" s="12" t="s">
        <v>189</v>
      </c>
      <c r="B22" s="222">
        <v>225.29092423152801</v>
      </c>
      <c r="C22" s="10" t="s">
        <v>181</v>
      </c>
      <c r="D22" s="222">
        <v>280.38589036488401</v>
      </c>
      <c r="E22" s="10" t="s">
        <v>181</v>
      </c>
      <c r="F22" s="222">
        <v>328.56632105462597</v>
      </c>
      <c r="G22" s="10" t="s">
        <v>181</v>
      </c>
      <c r="H22" s="222">
        <v>325.42449548375902</v>
      </c>
      <c r="I22" s="10" t="s">
        <v>181</v>
      </c>
      <c r="J22" s="222">
        <v>293.301724822474</v>
      </c>
      <c r="K22" s="10" t="s">
        <v>181</v>
      </c>
      <c r="L22" s="222">
        <v>260.04731787152201</v>
      </c>
      <c r="M22" s="10" t="s">
        <v>159</v>
      </c>
      <c r="N22" s="222">
        <v>391.41489921362103</v>
      </c>
      <c r="O22" s="10" t="s">
        <v>159</v>
      </c>
      <c r="P22" s="222">
        <v>230.65769696195099</v>
      </c>
      <c r="Q22" s="10" t="s">
        <v>159</v>
      </c>
      <c r="R22" s="222">
        <v>311.918394125509</v>
      </c>
      <c r="S22" s="10" t="s">
        <v>181</v>
      </c>
    </row>
    <row r="23" spans="1:19" x14ac:dyDescent="0.25">
      <c r="A23" s="12" t="s">
        <v>190</v>
      </c>
      <c r="B23" s="222">
        <v>215.137425393076</v>
      </c>
      <c r="C23" s="10" t="s">
        <v>181</v>
      </c>
      <c r="D23" s="222">
        <v>338.73836192087799</v>
      </c>
      <c r="E23" s="10" t="s">
        <v>159</v>
      </c>
      <c r="F23" s="222">
        <v>287.48664418281902</v>
      </c>
      <c r="G23" s="10" t="s">
        <v>181</v>
      </c>
      <c r="H23" s="222">
        <v>318.598684071447</v>
      </c>
      <c r="I23" s="10" t="s">
        <v>181</v>
      </c>
      <c r="J23" s="222">
        <v>289.408370889651</v>
      </c>
      <c r="K23" s="10" t="s">
        <v>181</v>
      </c>
      <c r="L23" s="222">
        <v>244.82760989895999</v>
      </c>
      <c r="M23" s="10" t="s">
        <v>159</v>
      </c>
      <c r="N23" s="222">
        <v>379.38051320623202</v>
      </c>
      <c r="O23" s="10" t="s">
        <v>181</v>
      </c>
      <c r="P23" s="222">
        <v>218.65842770116799</v>
      </c>
      <c r="Q23" s="10" t="s">
        <v>159</v>
      </c>
      <c r="R23" s="222">
        <v>323.96961439396199</v>
      </c>
      <c r="S23" s="10" t="s">
        <v>181</v>
      </c>
    </row>
    <row r="24" spans="1:19" x14ac:dyDescent="0.25">
      <c r="A24" s="12" t="s">
        <v>191</v>
      </c>
      <c r="B24" s="222">
        <v>205.96840698788199</v>
      </c>
      <c r="C24" s="10" t="s">
        <v>181</v>
      </c>
      <c r="D24" s="222">
        <v>336.21489303060298</v>
      </c>
      <c r="E24" s="10" t="s">
        <v>159</v>
      </c>
      <c r="F24" s="222">
        <v>295.55890183009802</v>
      </c>
      <c r="G24" s="10" t="s">
        <v>181</v>
      </c>
      <c r="H24" s="222">
        <v>323.78279797592302</v>
      </c>
      <c r="I24" s="10" t="s">
        <v>181</v>
      </c>
      <c r="J24" s="222">
        <v>281.06962895966097</v>
      </c>
      <c r="K24" s="10" t="s">
        <v>181</v>
      </c>
      <c r="L24" s="222">
        <v>238.31820824150299</v>
      </c>
      <c r="M24" s="10" t="s">
        <v>159</v>
      </c>
      <c r="N24" s="222">
        <v>385.68247867813398</v>
      </c>
      <c r="O24" s="10" t="s">
        <v>181</v>
      </c>
      <c r="P24" s="222">
        <v>229.183446151184</v>
      </c>
      <c r="Q24" s="10" t="s">
        <v>159</v>
      </c>
      <c r="R24" s="222">
        <v>325.90128300358901</v>
      </c>
      <c r="S24" s="10" t="s">
        <v>181</v>
      </c>
    </row>
    <row r="25" spans="1:19" x14ac:dyDescent="0.25">
      <c r="A25" s="12" t="s">
        <v>192</v>
      </c>
      <c r="B25" s="222">
        <v>201.43900387977899</v>
      </c>
      <c r="C25" s="10" t="s">
        <v>181</v>
      </c>
      <c r="D25" s="222">
        <v>337.801944574147</v>
      </c>
      <c r="E25" s="10" t="s">
        <v>159</v>
      </c>
      <c r="F25" s="222">
        <v>300.07121937692102</v>
      </c>
      <c r="G25" s="10" t="s">
        <v>181</v>
      </c>
      <c r="H25" s="222">
        <v>321.84547413402902</v>
      </c>
      <c r="I25" s="10" t="s">
        <v>181</v>
      </c>
      <c r="J25" s="222">
        <v>265.847671911909</v>
      </c>
      <c r="K25" s="10" t="s">
        <v>181</v>
      </c>
      <c r="L25" s="222">
        <v>227.14484449709599</v>
      </c>
      <c r="M25" s="10" t="s">
        <v>159</v>
      </c>
      <c r="N25" s="222">
        <v>368.755931677776</v>
      </c>
      <c r="O25" s="10" t="s">
        <v>181</v>
      </c>
      <c r="P25" s="222">
        <v>228.08830381544601</v>
      </c>
      <c r="Q25" s="10" t="s">
        <v>159</v>
      </c>
      <c r="R25" s="222">
        <v>320.227910293371</v>
      </c>
      <c r="S25" s="10" t="s">
        <v>181</v>
      </c>
    </row>
    <row r="26" spans="1:19" x14ac:dyDescent="0.25">
      <c r="A26" s="12" t="s">
        <v>193</v>
      </c>
      <c r="B26" s="222">
        <v>185.73781770241001</v>
      </c>
      <c r="C26" s="10" t="s">
        <v>181</v>
      </c>
      <c r="D26" s="222">
        <v>330.86447217918999</v>
      </c>
      <c r="E26" s="10" t="s">
        <v>159</v>
      </c>
      <c r="F26" s="222">
        <v>314.59242836805601</v>
      </c>
      <c r="G26" s="10" t="s">
        <v>181</v>
      </c>
      <c r="H26" s="222">
        <v>309.91585393953397</v>
      </c>
      <c r="I26" s="10" t="s">
        <v>181</v>
      </c>
      <c r="J26" s="222">
        <v>318.227028476486</v>
      </c>
      <c r="K26" s="10" t="s">
        <v>159</v>
      </c>
      <c r="L26" s="222">
        <v>220.27781914503899</v>
      </c>
      <c r="M26" s="10" t="s">
        <v>159</v>
      </c>
      <c r="N26" s="222">
        <v>353.390029666847</v>
      </c>
      <c r="O26" s="10" t="s">
        <v>181</v>
      </c>
      <c r="P26" s="222">
        <v>228.31907574443201</v>
      </c>
      <c r="Q26" s="10" t="s">
        <v>159</v>
      </c>
      <c r="R26" s="222">
        <v>315.43744496945197</v>
      </c>
      <c r="S26" s="10" t="s">
        <v>181</v>
      </c>
    </row>
    <row r="27" spans="1:19" x14ac:dyDescent="0.25">
      <c r="A27" s="12" t="s">
        <v>194</v>
      </c>
      <c r="B27" s="222">
        <v>176.47079681161901</v>
      </c>
      <c r="C27" s="10" t="s">
        <v>159</v>
      </c>
      <c r="D27" s="222">
        <v>353.24641880368199</v>
      </c>
      <c r="E27" s="10" t="s">
        <v>159</v>
      </c>
      <c r="F27" s="222">
        <v>349.01876470658499</v>
      </c>
      <c r="G27" s="10" t="s">
        <v>181</v>
      </c>
      <c r="H27" s="222">
        <v>319.83506027201298</v>
      </c>
      <c r="I27" s="10" t="s">
        <v>181</v>
      </c>
      <c r="J27" s="222">
        <v>309.78547375947301</v>
      </c>
      <c r="K27" s="10" t="s">
        <v>159</v>
      </c>
      <c r="L27" s="222">
        <v>217.461933192462</v>
      </c>
      <c r="M27" s="10" t="s">
        <v>159</v>
      </c>
      <c r="N27" s="222">
        <v>363.681468944279</v>
      </c>
      <c r="O27" s="10" t="s">
        <v>181</v>
      </c>
      <c r="P27" s="222">
        <v>219.02028176528501</v>
      </c>
      <c r="Q27" s="10" t="s">
        <v>159</v>
      </c>
      <c r="R27" s="222">
        <v>325.83324968695098</v>
      </c>
      <c r="S27" s="10" t="s">
        <v>181</v>
      </c>
    </row>
    <row r="28" spans="1:19" x14ac:dyDescent="0.25">
      <c r="A28" s="12" t="s">
        <v>196</v>
      </c>
      <c r="B28" s="222">
        <v>172.034943132747</v>
      </c>
      <c r="C28" s="10" t="s">
        <v>159</v>
      </c>
      <c r="D28" s="222">
        <v>373.57175293218802</v>
      </c>
      <c r="E28" s="10" t="s">
        <v>159</v>
      </c>
      <c r="F28" s="222">
        <v>449.38520734279001</v>
      </c>
      <c r="G28" s="10" t="s">
        <v>181</v>
      </c>
      <c r="H28" s="222">
        <v>327.67258502623201</v>
      </c>
      <c r="I28" s="10" t="s">
        <v>181</v>
      </c>
      <c r="J28" s="222">
        <v>302.69679042602701</v>
      </c>
      <c r="K28" s="10" t="s">
        <v>159</v>
      </c>
      <c r="L28" s="222">
        <v>217.373263723951</v>
      </c>
      <c r="M28" s="10" t="s">
        <v>159</v>
      </c>
      <c r="N28" s="222">
        <v>365.97373424859899</v>
      </c>
      <c r="O28" s="10" t="s">
        <v>181</v>
      </c>
      <c r="P28" s="222">
        <v>188.98907215255599</v>
      </c>
      <c r="Q28" s="10" t="s">
        <v>159</v>
      </c>
      <c r="R28" s="222">
        <v>331.89530809815602</v>
      </c>
      <c r="S28" s="10" t="s">
        <v>181</v>
      </c>
    </row>
    <row r="29" spans="1:19" x14ac:dyDescent="0.25">
      <c r="A29" s="12" t="s">
        <v>197</v>
      </c>
      <c r="B29" s="222">
        <v>164.63594311234701</v>
      </c>
      <c r="C29" s="10" t="s">
        <v>159</v>
      </c>
      <c r="D29" s="222">
        <v>367.84305434159103</v>
      </c>
      <c r="E29" s="10" t="s">
        <v>159</v>
      </c>
      <c r="F29" s="222">
        <v>432.03620751483902</v>
      </c>
      <c r="G29" s="10" t="s">
        <v>181</v>
      </c>
      <c r="H29" s="222">
        <v>316.427827189379</v>
      </c>
      <c r="I29" s="10" t="s">
        <v>181</v>
      </c>
      <c r="J29" s="222">
        <v>277.35732665097498</v>
      </c>
      <c r="K29" s="10" t="s">
        <v>159</v>
      </c>
      <c r="L29" s="222">
        <v>202.83485494446199</v>
      </c>
      <c r="M29" s="10" t="s">
        <v>159</v>
      </c>
      <c r="N29" s="222">
        <v>341.36669895776299</v>
      </c>
      <c r="O29" s="10" t="s">
        <v>181</v>
      </c>
      <c r="P29" s="222">
        <v>174.444148413009</v>
      </c>
      <c r="Q29" s="10" t="s">
        <v>159</v>
      </c>
      <c r="R29" s="222">
        <v>317.80284989394698</v>
      </c>
      <c r="S29" s="10" t="s">
        <v>181</v>
      </c>
    </row>
    <row r="30" spans="1:19" x14ac:dyDescent="0.25">
      <c r="A30" s="12" t="s">
        <v>199</v>
      </c>
      <c r="B30" s="222">
        <v>155.600431232988</v>
      </c>
      <c r="C30" s="10" t="s">
        <v>159</v>
      </c>
      <c r="D30" s="222">
        <v>370.81425448333499</v>
      </c>
      <c r="E30" s="10" t="s">
        <v>159</v>
      </c>
      <c r="F30" s="222">
        <v>481.75728255811202</v>
      </c>
      <c r="G30" s="10" t="s">
        <v>201</v>
      </c>
      <c r="H30" s="222">
        <v>318.68305829432899</v>
      </c>
      <c r="I30" s="10" t="s">
        <v>181</v>
      </c>
      <c r="J30" s="222">
        <v>272.65799064786302</v>
      </c>
      <c r="K30" s="10" t="s">
        <v>159</v>
      </c>
      <c r="L30" s="222">
        <v>192.16437184086899</v>
      </c>
      <c r="M30" s="10" t="s">
        <v>159</v>
      </c>
      <c r="N30" s="222">
        <v>340.91886270724098</v>
      </c>
      <c r="O30" s="10" t="s">
        <v>181</v>
      </c>
      <c r="P30" s="222">
        <v>164.511048946492</v>
      </c>
      <c r="Q30" s="10" t="s">
        <v>201</v>
      </c>
      <c r="R30" s="222">
        <v>318.03031520851999</v>
      </c>
      <c r="S30" s="10" t="s">
        <v>202</v>
      </c>
    </row>
    <row r="31" spans="1:19" x14ac:dyDescent="0.25">
      <c r="A31" s="12" t="s">
        <v>200</v>
      </c>
      <c r="B31" s="222">
        <v>159.149645996006</v>
      </c>
      <c r="C31" s="10" t="s">
        <v>159</v>
      </c>
      <c r="D31" s="222">
        <v>386.15252136858902</v>
      </c>
      <c r="E31" s="10" t="s">
        <v>159</v>
      </c>
      <c r="F31" s="222">
        <v>487.73467505961997</v>
      </c>
      <c r="G31" s="10" t="s">
        <v>201</v>
      </c>
      <c r="H31" s="222">
        <v>331.51715022889903</v>
      </c>
      <c r="I31" s="10" t="s">
        <v>181</v>
      </c>
      <c r="J31" s="222">
        <v>275.77276128244398</v>
      </c>
      <c r="K31" s="10" t="s">
        <v>159</v>
      </c>
      <c r="L31" s="222">
        <v>202.12686621436501</v>
      </c>
      <c r="M31" s="10" t="s">
        <v>159</v>
      </c>
      <c r="N31" s="222">
        <v>349.75982980445502</v>
      </c>
      <c r="O31" s="10" t="s">
        <v>202</v>
      </c>
      <c r="P31" s="222">
        <v>172.576052201078</v>
      </c>
      <c r="Q31" s="10" t="s">
        <v>201</v>
      </c>
      <c r="R31" s="222">
        <v>329.29458520069301</v>
      </c>
      <c r="S31" s="10" t="s">
        <v>202</v>
      </c>
    </row>
    <row r="32" spans="1:19" x14ac:dyDescent="0.25">
      <c r="A32" s="15" t="s">
        <v>203</v>
      </c>
      <c r="B32" s="223">
        <v>132.62090820699299</v>
      </c>
      <c r="C32" s="14" t="s">
        <v>159</v>
      </c>
      <c r="D32" s="223">
        <v>323.40034923249698</v>
      </c>
      <c r="E32" s="14" t="s">
        <v>159</v>
      </c>
      <c r="F32" s="223">
        <v>371.26745289412997</v>
      </c>
      <c r="G32" s="14" t="s">
        <v>159</v>
      </c>
      <c r="H32" s="223">
        <v>268.228777528911</v>
      </c>
      <c r="I32" s="14" t="s">
        <v>181</v>
      </c>
      <c r="J32" s="223">
        <v>217.50213563729599</v>
      </c>
      <c r="K32" s="14" t="s">
        <v>159</v>
      </c>
      <c r="L32" s="223">
        <v>185.508856245244</v>
      </c>
      <c r="M32" s="14" t="s">
        <v>159</v>
      </c>
      <c r="N32" s="223">
        <v>271.80006472998798</v>
      </c>
      <c r="O32" s="14" t="s">
        <v>181</v>
      </c>
      <c r="P32" s="223">
        <v>163.21922416038001</v>
      </c>
      <c r="Q32" s="14" t="s">
        <v>159</v>
      </c>
      <c r="R32" s="223">
        <v>269.33512046033297</v>
      </c>
      <c r="S32" s="14" t="s">
        <v>181</v>
      </c>
    </row>
    <row r="34" spans="1:2" x14ac:dyDescent="0.25">
      <c r="A34" s="16" t="s">
        <v>204</v>
      </c>
      <c r="B34" s="16" t="s">
        <v>230</v>
      </c>
    </row>
    <row r="37" spans="1:2" x14ac:dyDescent="0.25">
      <c r="B37" s="16" t="s">
        <v>210</v>
      </c>
    </row>
    <row r="38" spans="1:2" x14ac:dyDescent="0.25">
      <c r="B38" s="16" t="s">
        <v>211</v>
      </c>
    </row>
    <row r="41" spans="1:2" x14ac:dyDescent="0.25">
      <c r="A41" s="17" t="str">
        <f>HYPERLINK("#'GAMING 13'!A2", "&lt;&lt;&lt; Previous table")</f>
        <v>&lt;&lt;&lt; Previous table</v>
      </c>
    </row>
    <row r="42" spans="1:2" x14ac:dyDescent="0.25">
      <c r="A42" s="17" t="str">
        <f>HYPERLINK("#'GAMING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Q42"/>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s>
  <sheetData>
    <row r="1" spans="1:17" x14ac:dyDescent="0.25">
      <c r="A1" s="8" t="str">
        <f>HYPERLINK("#'INDEX'!B110", "Link to index")</f>
        <v>Link to index</v>
      </c>
    </row>
    <row r="2" spans="1:17" ht="15.75" customHeight="1" x14ac:dyDescent="0.25">
      <c r="A2" s="287" t="s">
        <v>415</v>
      </c>
      <c r="B2" s="286"/>
      <c r="C2" s="286"/>
      <c r="D2" s="286"/>
      <c r="E2" s="286"/>
      <c r="F2" s="286"/>
      <c r="G2" s="286"/>
      <c r="H2" s="286"/>
      <c r="I2" s="286"/>
      <c r="J2" s="286"/>
      <c r="K2" s="286"/>
      <c r="L2" s="286"/>
      <c r="M2" s="286"/>
      <c r="N2" s="286"/>
      <c r="O2" s="286"/>
      <c r="P2" s="286"/>
      <c r="Q2" s="286"/>
    </row>
    <row r="3" spans="1:17" ht="15.75" customHeight="1" x14ac:dyDescent="0.25">
      <c r="A3" s="287" t="s">
        <v>128</v>
      </c>
      <c r="B3" s="286"/>
      <c r="C3" s="286"/>
      <c r="D3" s="286"/>
      <c r="E3" s="286"/>
      <c r="F3" s="286"/>
      <c r="G3" s="286"/>
      <c r="H3" s="286"/>
      <c r="I3" s="286"/>
      <c r="J3" s="286"/>
      <c r="K3" s="286"/>
      <c r="L3" s="286"/>
      <c r="M3" s="286"/>
      <c r="N3" s="286"/>
      <c r="O3" s="286"/>
      <c r="P3" s="286"/>
      <c r="Q3" s="286"/>
    </row>
    <row r="4" spans="1:17" ht="15.75" customHeight="1" x14ac:dyDescent="0.25"/>
    <row r="5" spans="1:17"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row>
    <row r="6" spans="1:17" x14ac:dyDescent="0.25">
      <c r="A6" s="288" t="s">
        <v>225</v>
      </c>
      <c r="B6" s="288"/>
      <c r="C6" s="288"/>
      <c r="D6" s="288"/>
      <c r="E6" s="288"/>
      <c r="F6" s="288"/>
      <c r="G6" s="288"/>
      <c r="H6" s="288"/>
      <c r="I6" s="288"/>
      <c r="J6" s="288"/>
      <c r="K6" s="288"/>
      <c r="L6" s="288"/>
      <c r="M6" s="288"/>
      <c r="N6" s="288"/>
      <c r="O6" s="288"/>
      <c r="P6" s="288"/>
      <c r="Q6" s="288"/>
    </row>
    <row r="7" spans="1:17" x14ac:dyDescent="0.25">
      <c r="A7" s="12" t="s">
        <v>170</v>
      </c>
      <c r="B7" s="224">
        <v>86.203275409426197</v>
      </c>
      <c r="C7" s="10" t="s">
        <v>181</v>
      </c>
      <c r="D7" s="224">
        <v>42.585563715909899</v>
      </c>
      <c r="E7" s="10" t="s">
        <v>181</v>
      </c>
      <c r="F7" s="224">
        <v>79.798988700917704</v>
      </c>
      <c r="G7" s="10" t="s">
        <v>181</v>
      </c>
      <c r="H7" s="224">
        <v>74.642744872029994</v>
      </c>
      <c r="I7" s="10" t="s">
        <v>181</v>
      </c>
      <c r="J7" s="224">
        <v>77.920515736155096</v>
      </c>
      <c r="K7" s="10" t="s">
        <v>181</v>
      </c>
      <c r="L7" s="224">
        <v>75.949848024316097</v>
      </c>
      <c r="M7" s="10" t="s">
        <v>159</v>
      </c>
      <c r="N7" s="224">
        <v>72.324843244927393</v>
      </c>
      <c r="O7" s="10" t="s">
        <v>181</v>
      </c>
      <c r="P7" s="224">
        <v>79.458908596802004</v>
      </c>
      <c r="Q7" s="10" t="s">
        <v>159</v>
      </c>
    </row>
    <row r="8" spans="1:17" x14ac:dyDescent="0.25">
      <c r="A8" s="12" t="s">
        <v>171</v>
      </c>
      <c r="B8" s="224">
        <v>83.396486393386198</v>
      </c>
      <c r="C8" s="10" t="s">
        <v>181</v>
      </c>
      <c r="D8" s="224">
        <v>48.730553949750202</v>
      </c>
      <c r="E8" s="10" t="s">
        <v>181</v>
      </c>
      <c r="F8" s="224">
        <v>81.381218198883602</v>
      </c>
      <c r="G8" s="10" t="s">
        <v>181</v>
      </c>
      <c r="H8" s="224">
        <v>76.088951359712297</v>
      </c>
      <c r="I8" s="10" t="s">
        <v>181</v>
      </c>
      <c r="J8" s="224">
        <v>85.135800170248999</v>
      </c>
      <c r="K8" s="10" t="s">
        <v>181</v>
      </c>
      <c r="L8" s="224">
        <v>78.230496113616695</v>
      </c>
      <c r="M8" s="10" t="s">
        <v>159</v>
      </c>
      <c r="N8" s="224">
        <v>77.248285434660502</v>
      </c>
      <c r="O8" s="10" t="s">
        <v>181</v>
      </c>
      <c r="P8" s="224">
        <v>80.543223229160304</v>
      </c>
      <c r="Q8" s="10" t="s">
        <v>159</v>
      </c>
    </row>
    <row r="9" spans="1:17" x14ac:dyDescent="0.25">
      <c r="A9" s="12" t="s">
        <v>172</v>
      </c>
      <c r="B9" s="224">
        <v>88.5601861159778</v>
      </c>
      <c r="C9" s="10" t="s">
        <v>181</v>
      </c>
      <c r="D9" s="224">
        <v>50.697458107460001</v>
      </c>
      <c r="E9" s="10" t="s">
        <v>181</v>
      </c>
      <c r="F9" s="224">
        <v>84.328267967269895</v>
      </c>
      <c r="G9" s="10" t="s">
        <v>181</v>
      </c>
      <c r="H9" s="224">
        <v>76.8271824699668</v>
      </c>
      <c r="I9" s="10" t="s">
        <v>181</v>
      </c>
      <c r="J9" s="224">
        <v>87.058222095995504</v>
      </c>
      <c r="K9" s="10" t="s">
        <v>181</v>
      </c>
      <c r="L9" s="224">
        <v>82.826596182117001</v>
      </c>
      <c r="M9" s="10" t="s">
        <v>159</v>
      </c>
      <c r="N9" s="224">
        <v>76.996412581521497</v>
      </c>
      <c r="O9" s="10" t="s">
        <v>181</v>
      </c>
      <c r="P9" s="224">
        <v>83.452206258744795</v>
      </c>
      <c r="Q9" s="10" t="s">
        <v>159</v>
      </c>
    </row>
    <row r="10" spans="1:17" x14ac:dyDescent="0.25">
      <c r="A10" s="12" t="s">
        <v>173</v>
      </c>
      <c r="B10" s="224">
        <v>84.5969589668819</v>
      </c>
      <c r="C10" s="10" t="s">
        <v>181</v>
      </c>
      <c r="D10" s="224">
        <v>57.814333643713297</v>
      </c>
      <c r="E10" s="10" t="s">
        <v>181</v>
      </c>
      <c r="F10" s="224">
        <v>85.589983022071294</v>
      </c>
      <c r="G10" s="10" t="s">
        <v>181</v>
      </c>
      <c r="H10" s="224">
        <v>84.913528866340201</v>
      </c>
      <c r="I10" s="10" t="s">
        <v>159</v>
      </c>
      <c r="J10" s="224">
        <v>88.1164260191415</v>
      </c>
      <c r="K10" s="10" t="s">
        <v>181</v>
      </c>
      <c r="L10" s="224">
        <v>85.384336654637806</v>
      </c>
      <c r="M10" s="10" t="s">
        <v>159</v>
      </c>
      <c r="N10" s="224">
        <v>78.2705438215052</v>
      </c>
      <c r="O10" s="10" t="s">
        <v>181</v>
      </c>
      <c r="P10" s="224">
        <v>83.014335314486999</v>
      </c>
      <c r="Q10" s="10" t="s">
        <v>159</v>
      </c>
    </row>
    <row r="11" spans="1:17" x14ac:dyDescent="0.25">
      <c r="A11" s="12" t="s">
        <v>174</v>
      </c>
      <c r="B11" s="224">
        <v>88.516885508018802</v>
      </c>
      <c r="C11" s="10" t="s">
        <v>181</v>
      </c>
      <c r="D11" s="224">
        <v>86.675201276866403</v>
      </c>
      <c r="E11" s="10" t="s">
        <v>159</v>
      </c>
      <c r="F11" s="224">
        <v>83.799097282243395</v>
      </c>
      <c r="G11" s="10" t="s">
        <v>181</v>
      </c>
      <c r="H11" s="224">
        <v>86.701685674147797</v>
      </c>
      <c r="I11" s="10" t="s">
        <v>159</v>
      </c>
      <c r="J11" s="224">
        <v>89.901602092598296</v>
      </c>
      <c r="K11" s="10" t="s">
        <v>181</v>
      </c>
      <c r="L11" s="224">
        <v>88.029541557600098</v>
      </c>
      <c r="M11" s="10" t="s">
        <v>159</v>
      </c>
      <c r="N11" s="224">
        <v>76.833219965887196</v>
      </c>
      <c r="O11" s="10" t="s">
        <v>181</v>
      </c>
      <c r="P11" s="224">
        <v>81.277964138907905</v>
      </c>
      <c r="Q11" s="10" t="s">
        <v>159</v>
      </c>
    </row>
    <row r="12" spans="1:17" x14ac:dyDescent="0.25">
      <c r="A12" s="12" t="s">
        <v>175</v>
      </c>
      <c r="B12" s="224">
        <v>89.311669006524099</v>
      </c>
      <c r="C12" s="10" t="s">
        <v>181</v>
      </c>
      <c r="D12" s="224">
        <v>87.463837557141204</v>
      </c>
      <c r="E12" s="10" t="s">
        <v>159</v>
      </c>
      <c r="F12" s="224">
        <v>79.620419903760805</v>
      </c>
      <c r="G12" s="10" t="s">
        <v>181</v>
      </c>
      <c r="H12" s="224">
        <v>92.200066904501298</v>
      </c>
      <c r="I12" s="10" t="s">
        <v>159</v>
      </c>
      <c r="J12" s="224">
        <v>90.5937148041547</v>
      </c>
      <c r="K12" s="10" t="s">
        <v>181</v>
      </c>
      <c r="L12" s="224">
        <v>91.419200738258994</v>
      </c>
      <c r="M12" s="10" t="s">
        <v>159</v>
      </c>
      <c r="N12" s="224">
        <v>76.458311503508</v>
      </c>
      <c r="O12" s="10" t="s">
        <v>181</v>
      </c>
      <c r="P12" s="224">
        <v>80.4805192322398</v>
      </c>
      <c r="Q12" s="10" t="s">
        <v>159</v>
      </c>
    </row>
    <row r="13" spans="1:17" x14ac:dyDescent="0.25">
      <c r="A13" s="12" t="s">
        <v>176</v>
      </c>
      <c r="B13" s="224">
        <v>91.8984560226681</v>
      </c>
      <c r="C13" s="10" t="s">
        <v>181</v>
      </c>
      <c r="D13" s="224">
        <v>88.094723155439496</v>
      </c>
      <c r="E13" s="10" t="s">
        <v>159</v>
      </c>
      <c r="F13" s="224">
        <v>75.686312776476697</v>
      </c>
      <c r="G13" s="10" t="s">
        <v>181</v>
      </c>
      <c r="H13" s="224">
        <v>94.8109314299614</v>
      </c>
      <c r="I13" s="10" t="s">
        <v>159</v>
      </c>
      <c r="J13" s="224">
        <v>92.780338640614104</v>
      </c>
      <c r="K13" s="10" t="s">
        <v>181</v>
      </c>
      <c r="L13" s="224">
        <v>98.904411694379306</v>
      </c>
      <c r="M13" s="10" t="s">
        <v>159</v>
      </c>
      <c r="N13" s="224">
        <v>80.150398753284904</v>
      </c>
      <c r="O13" s="10" t="s">
        <v>181</v>
      </c>
      <c r="P13" s="224">
        <v>80.643277255325998</v>
      </c>
      <c r="Q13" s="10" t="s">
        <v>159</v>
      </c>
    </row>
    <row r="14" spans="1:17" x14ac:dyDescent="0.25">
      <c r="A14" s="12" t="s">
        <v>177</v>
      </c>
      <c r="B14" s="224">
        <v>91.6933991363356</v>
      </c>
      <c r="C14" s="10" t="s">
        <v>181</v>
      </c>
      <c r="D14" s="224">
        <v>88.234059119831599</v>
      </c>
      <c r="E14" s="10" t="s">
        <v>159</v>
      </c>
      <c r="F14" s="224">
        <v>77.4906361022082</v>
      </c>
      <c r="G14" s="10" t="s">
        <v>181</v>
      </c>
      <c r="H14" s="224">
        <v>95.153506833376696</v>
      </c>
      <c r="I14" s="10" t="s">
        <v>181</v>
      </c>
      <c r="J14" s="224">
        <v>99.864835993738893</v>
      </c>
      <c r="K14" s="10" t="s">
        <v>181</v>
      </c>
      <c r="L14" s="224">
        <v>99.982778532269407</v>
      </c>
      <c r="M14" s="10" t="s">
        <v>159</v>
      </c>
      <c r="N14" s="224">
        <v>78.707956182503494</v>
      </c>
      <c r="O14" s="10" t="s">
        <v>181</v>
      </c>
      <c r="P14" s="224">
        <v>80.070247656547096</v>
      </c>
      <c r="Q14" s="10" t="s">
        <v>159</v>
      </c>
    </row>
    <row r="15" spans="1:17" x14ac:dyDescent="0.25">
      <c r="A15" s="12" t="s">
        <v>178</v>
      </c>
      <c r="B15" s="224">
        <v>93.602630538386293</v>
      </c>
      <c r="C15" s="10" t="s">
        <v>181</v>
      </c>
      <c r="D15" s="224">
        <v>88.497432564853099</v>
      </c>
      <c r="E15" s="10" t="s">
        <v>159</v>
      </c>
      <c r="F15" s="224">
        <v>74.674924335836806</v>
      </c>
      <c r="G15" s="10" t="s">
        <v>181</v>
      </c>
      <c r="H15" s="224">
        <v>95.4286247838251</v>
      </c>
      <c r="I15" s="10" t="s">
        <v>181</v>
      </c>
      <c r="J15" s="224">
        <v>97.3007212152867</v>
      </c>
      <c r="K15" s="10" t="s">
        <v>181</v>
      </c>
      <c r="L15" s="224">
        <v>99.957411771386404</v>
      </c>
      <c r="M15" s="10" t="s">
        <v>159</v>
      </c>
      <c r="N15" s="224">
        <v>79.258233073277296</v>
      </c>
      <c r="O15" s="10" t="s">
        <v>181</v>
      </c>
      <c r="P15" s="224">
        <v>79.049654490753198</v>
      </c>
      <c r="Q15" s="10" t="s">
        <v>159</v>
      </c>
    </row>
    <row r="16" spans="1:17" x14ac:dyDescent="0.25">
      <c r="A16" s="12" t="s">
        <v>182</v>
      </c>
      <c r="B16" s="224">
        <v>88.976812006543895</v>
      </c>
      <c r="C16" s="10" t="s">
        <v>181</v>
      </c>
      <c r="D16" s="224">
        <v>88.563388242833</v>
      </c>
      <c r="E16" s="10" t="s">
        <v>159</v>
      </c>
      <c r="F16" s="224">
        <v>75.288135593220304</v>
      </c>
      <c r="G16" s="10" t="s">
        <v>181</v>
      </c>
      <c r="H16" s="224">
        <v>95.658139003082596</v>
      </c>
      <c r="I16" s="10" t="s">
        <v>181</v>
      </c>
      <c r="J16" s="224">
        <v>97.570453283816093</v>
      </c>
      <c r="K16" s="10" t="s">
        <v>181</v>
      </c>
      <c r="L16" s="224">
        <v>99.958138196279506</v>
      </c>
      <c r="M16" s="10" t="s">
        <v>159</v>
      </c>
      <c r="N16" s="224">
        <v>78.891024847884395</v>
      </c>
      <c r="O16" s="10" t="s">
        <v>181</v>
      </c>
      <c r="P16" s="224">
        <v>79.164308053009606</v>
      </c>
      <c r="Q16" s="10" t="s">
        <v>159</v>
      </c>
    </row>
    <row r="17" spans="1:17" x14ac:dyDescent="0.25">
      <c r="A17" s="12" t="s">
        <v>183</v>
      </c>
      <c r="B17" s="224">
        <v>85.895834077035701</v>
      </c>
      <c r="C17" s="10" t="s">
        <v>181</v>
      </c>
      <c r="D17" s="224">
        <v>89.144952485883493</v>
      </c>
      <c r="E17" s="10" t="s">
        <v>159</v>
      </c>
      <c r="F17" s="224">
        <v>75.265490609092495</v>
      </c>
      <c r="G17" s="10" t="s">
        <v>181</v>
      </c>
      <c r="H17" s="224">
        <v>95.863106724503496</v>
      </c>
      <c r="I17" s="10" t="s">
        <v>181</v>
      </c>
      <c r="J17" s="224">
        <v>97.525956818280505</v>
      </c>
      <c r="K17" s="10" t="s">
        <v>181</v>
      </c>
      <c r="L17" s="224">
        <v>99.961890243902403</v>
      </c>
      <c r="M17" s="10" t="s">
        <v>159</v>
      </c>
      <c r="N17" s="224">
        <v>78.196058800549693</v>
      </c>
      <c r="O17" s="10" t="s">
        <v>181</v>
      </c>
      <c r="P17" s="224">
        <v>80.1364727054589</v>
      </c>
      <c r="Q17" s="10" t="s">
        <v>159</v>
      </c>
    </row>
    <row r="18" spans="1:17" x14ac:dyDescent="0.25">
      <c r="A18" s="12" t="s">
        <v>184</v>
      </c>
      <c r="B18" s="224">
        <v>87.436076462929094</v>
      </c>
      <c r="C18" s="10" t="s">
        <v>181</v>
      </c>
      <c r="D18" s="224">
        <v>90.241536344432404</v>
      </c>
      <c r="E18" s="10" t="s">
        <v>159</v>
      </c>
      <c r="F18" s="224">
        <v>77.702048602772294</v>
      </c>
      <c r="G18" s="10" t="s">
        <v>181</v>
      </c>
      <c r="H18" s="224">
        <v>95.871541834006507</v>
      </c>
      <c r="I18" s="10" t="s">
        <v>181</v>
      </c>
      <c r="J18" s="224">
        <v>97.860366669779296</v>
      </c>
      <c r="K18" s="10" t="s">
        <v>181</v>
      </c>
      <c r="L18" s="224">
        <v>99.961500165947598</v>
      </c>
      <c r="M18" s="10" t="s">
        <v>159</v>
      </c>
      <c r="N18" s="224">
        <v>91.362372855265207</v>
      </c>
      <c r="O18" s="10" t="s">
        <v>159</v>
      </c>
      <c r="P18" s="224">
        <v>79.693135061507107</v>
      </c>
      <c r="Q18" s="10" t="s">
        <v>159</v>
      </c>
    </row>
    <row r="19" spans="1:17" x14ac:dyDescent="0.25">
      <c r="A19" s="12" t="s">
        <v>185</v>
      </c>
      <c r="B19" s="224">
        <v>86.537788824450004</v>
      </c>
      <c r="C19" s="10" t="s">
        <v>181</v>
      </c>
      <c r="D19" s="224">
        <v>90.729251878690704</v>
      </c>
      <c r="E19" s="10" t="s">
        <v>159</v>
      </c>
      <c r="F19" s="224">
        <v>73.922178865384893</v>
      </c>
      <c r="G19" s="10" t="s">
        <v>181</v>
      </c>
      <c r="H19" s="224">
        <v>95.450383928353403</v>
      </c>
      <c r="I19" s="10" t="s">
        <v>181</v>
      </c>
      <c r="J19" s="224">
        <v>97.818001920670497</v>
      </c>
      <c r="K19" s="10" t="s">
        <v>181</v>
      </c>
      <c r="L19" s="224">
        <v>99.966958735131399</v>
      </c>
      <c r="M19" s="10" t="s">
        <v>159</v>
      </c>
      <c r="N19" s="224">
        <v>91.231288396715101</v>
      </c>
      <c r="O19" s="10" t="s">
        <v>159</v>
      </c>
      <c r="P19" s="224">
        <v>81.088937799101799</v>
      </c>
      <c r="Q19" s="10" t="s">
        <v>159</v>
      </c>
    </row>
    <row r="20" spans="1:17" x14ac:dyDescent="0.25">
      <c r="A20" s="12" t="s">
        <v>186</v>
      </c>
      <c r="B20" s="224">
        <v>84.834163078579095</v>
      </c>
      <c r="C20" s="10" t="s">
        <v>181</v>
      </c>
      <c r="D20" s="224">
        <v>90.407168338113493</v>
      </c>
      <c r="E20" s="10" t="s">
        <v>159</v>
      </c>
      <c r="F20" s="224">
        <v>71.751604551370704</v>
      </c>
      <c r="G20" s="10" t="s">
        <v>181</v>
      </c>
      <c r="H20" s="224">
        <v>95.754712578047403</v>
      </c>
      <c r="I20" s="10" t="s">
        <v>181</v>
      </c>
      <c r="J20" s="224">
        <v>97.789378346019504</v>
      </c>
      <c r="K20" s="10" t="s">
        <v>181</v>
      </c>
      <c r="L20" s="224">
        <v>93.431494074443094</v>
      </c>
      <c r="M20" s="10" t="s">
        <v>159</v>
      </c>
      <c r="N20" s="224">
        <v>91.369088904038705</v>
      </c>
      <c r="O20" s="10" t="s">
        <v>159</v>
      </c>
      <c r="P20" s="224">
        <v>90.436855786724294</v>
      </c>
      <c r="Q20" s="10" t="s">
        <v>159</v>
      </c>
    </row>
    <row r="21" spans="1:17" x14ac:dyDescent="0.25">
      <c r="A21" s="12" t="s">
        <v>188</v>
      </c>
      <c r="B21" s="224">
        <v>89.425115351041299</v>
      </c>
      <c r="C21" s="10" t="s">
        <v>181</v>
      </c>
      <c r="D21" s="224">
        <v>90.393836448483199</v>
      </c>
      <c r="E21" s="10" t="s">
        <v>159</v>
      </c>
      <c r="F21" s="224">
        <v>70.164793585572198</v>
      </c>
      <c r="G21" s="10" t="s">
        <v>181</v>
      </c>
      <c r="H21" s="224">
        <v>95.655875804984802</v>
      </c>
      <c r="I21" s="10" t="s">
        <v>181</v>
      </c>
      <c r="J21" s="224">
        <v>97.558558558558602</v>
      </c>
      <c r="K21" s="10" t="s">
        <v>181</v>
      </c>
      <c r="L21" s="224">
        <v>91.156803744567</v>
      </c>
      <c r="M21" s="10" t="s">
        <v>159</v>
      </c>
      <c r="N21" s="224">
        <v>91.364644684270402</v>
      </c>
      <c r="O21" s="10" t="s">
        <v>159</v>
      </c>
      <c r="P21" s="224">
        <v>90.956924054002002</v>
      </c>
      <c r="Q21" s="10" t="s">
        <v>159</v>
      </c>
    </row>
    <row r="22" spans="1:17" x14ac:dyDescent="0.25">
      <c r="A22" s="12" t="s">
        <v>189</v>
      </c>
      <c r="B22" s="224">
        <v>85.282612299022006</v>
      </c>
      <c r="C22" s="10" t="s">
        <v>181</v>
      </c>
      <c r="D22" s="224">
        <v>88.2716400611137</v>
      </c>
      <c r="E22" s="10" t="s">
        <v>181</v>
      </c>
      <c r="F22" s="224">
        <v>73.488472291589503</v>
      </c>
      <c r="G22" s="10" t="s">
        <v>181</v>
      </c>
      <c r="H22" s="224">
        <v>95.677202597183694</v>
      </c>
      <c r="I22" s="10" t="s">
        <v>181</v>
      </c>
      <c r="J22" s="224">
        <v>97.7213669228817</v>
      </c>
      <c r="K22" s="10" t="s">
        <v>181</v>
      </c>
      <c r="L22" s="224">
        <v>92.503793288111396</v>
      </c>
      <c r="M22" s="10" t="s">
        <v>159</v>
      </c>
      <c r="N22" s="224">
        <v>90.981741347670194</v>
      </c>
      <c r="O22" s="10" t="s">
        <v>159</v>
      </c>
      <c r="P22" s="224">
        <v>91.192352739887994</v>
      </c>
      <c r="Q22" s="10" t="s">
        <v>159</v>
      </c>
    </row>
    <row r="23" spans="1:17" x14ac:dyDescent="0.25">
      <c r="A23" s="12" t="s">
        <v>190</v>
      </c>
      <c r="B23" s="224">
        <v>96.997599579926501</v>
      </c>
      <c r="C23" s="10" t="s">
        <v>181</v>
      </c>
      <c r="D23" s="224">
        <v>90.687712844025199</v>
      </c>
      <c r="E23" s="10" t="s">
        <v>159</v>
      </c>
      <c r="F23" s="224">
        <v>81.613484229004797</v>
      </c>
      <c r="G23" s="10" t="s">
        <v>181</v>
      </c>
      <c r="H23" s="224">
        <v>95.777023727185096</v>
      </c>
      <c r="I23" s="10" t="s">
        <v>181</v>
      </c>
      <c r="J23" s="224">
        <v>99.368121574679094</v>
      </c>
      <c r="K23" s="10" t="s">
        <v>181</v>
      </c>
      <c r="L23" s="224">
        <v>97.070869902680798</v>
      </c>
      <c r="M23" s="10" t="s">
        <v>159</v>
      </c>
      <c r="N23" s="224">
        <v>91.246140819542106</v>
      </c>
      <c r="O23" s="10" t="s">
        <v>181</v>
      </c>
      <c r="P23" s="224">
        <v>90.636759413452694</v>
      </c>
      <c r="Q23" s="10" t="s">
        <v>159</v>
      </c>
    </row>
    <row r="24" spans="1:17" x14ac:dyDescent="0.25">
      <c r="A24" s="12" t="s">
        <v>191</v>
      </c>
      <c r="B24" s="224">
        <v>97.459988702692499</v>
      </c>
      <c r="C24" s="10" t="s">
        <v>181</v>
      </c>
      <c r="D24" s="224">
        <v>91.051105835172294</v>
      </c>
      <c r="E24" s="10" t="s">
        <v>159</v>
      </c>
      <c r="F24" s="224">
        <v>82.300698726508799</v>
      </c>
      <c r="G24" s="10" t="s">
        <v>181</v>
      </c>
      <c r="H24" s="224">
        <v>95.911569206429704</v>
      </c>
      <c r="I24" s="10" t="s">
        <v>181</v>
      </c>
      <c r="J24" s="224">
        <v>99.588339127431098</v>
      </c>
      <c r="K24" s="10" t="s">
        <v>181</v>
      </c>
      <c r="L24" s="224">
        <v>97.348208846470897</v>
      </c>
      <c r="M24" s="10" t="s">
        <v>159</v>
      </c>
      <c r="N24" s="224">
        <v>91.724493533292105</v>
      </c>
      <c r="O24" s="10" t="s">
        <v>181</v>
      </c>
      <c r="P24" s="224">
        <v>90.907865040595993</v>
      </c>
      <c r="Q24" s="10" t="s">
        <v>159</v>
      </c>
    </row>
    <row r="25" spans="1:17" x14ac:dyDescent="0.25">
      <c r="A25" s="12" t="s">
        <v>192</v>
      </c>
      <c r="B25" s="224">
        <v>92.988078677208605</v>
      </c>
      <c r="C25" s="10" t="s">
        <v>181</v>
      </c>
      <c r="D25" s="224">
        <v>91.524240071418802</v>
      </c>
      <c r="E25" s="10" t="s">
        <v>159</v>
      </c>
      <c r="F25" s="224">
        <v>87.843428933861702</v>
      </c>
      <c r="G25" s="10" t="s">
        <v>181</v>
      </c>
      <c r="H25" s="224">
        <v>96.057737136883105</v>
      </c>
      <c r="I25" s="10" t="s">
        <v>181</v>
      </c>
      <c r="J25" s="224">
        <v>99.711137436912793</v>
      </c>
      <c r="K25" s="10" t="s">
        <v>181</v>
      </c>
      <c r="L25" s="224">
        <v>96.916891529941395</v>
      </c>
      <c r="M25" s="10" t="s">
        <v>159</v>
      </c>
      <c r="N25" s="224">
        <v>95.868496965714698</v>
      </c>
      <c r="O25" s="10" t="s">
        <v>181</v>
      </c>
      <c r="P25" s="224">
        <v>90.420014695773801</v>
      </c>
      <c r="Q25" s="10" t="s">
        <v>159</v>
      </c>
    </row>
    <row r="26" spans="1:17" x14ac:dyDescent="0.25">
      <c r="A26" s="12" t="s">
        <v>193</v>
      </c>
      <c r="B26" s="224">
        <v>92.404094866844005</v>
      </c>
      <c r="C26" s="10" t="s">
        <v>181</v>
      </c>
      <c r="D26" s="224">
        <v>91.817782377016201</v>
      </c>
      <c r="E26" s="10" t="s">
        <v>159</v>
      </c>
      <c r="F26" s="224">
        <v>88.398073970572099</v>
      </c>
      <c r="G26" s="10" t="s">
        <v>181</v>
      </c>
      <c r="H26" s="224">
        <v>96.175882507696201</v>
      </c>
      <c r="I26" s="10" t="s">
        <v>181</v>
      </c>
      <c r="J26" s="224">
        <v>99.843615750539598</v>
      </c>
      <c r="K26" s="10" t="s">
        <v>159</v>
      </c>
      <c r="L26" s="224">
        <v>96.772305452780998</v>
      </c>
      <c r="M26" s="10" t="s">
        <v>159</v>
      </c>
      <c r="N26" s="224">
        <v>96.556641195262102</v>
      </c>
      <c r="O26" s="10" t="s">
        <v>181</v>
      </c>
      <c r="P26" s="224">
        <v>90.339156315870397</v>
      </c>
      <c r="Q26" s="10" t="s">
        <v>159</v>
      </c>
    </row>
    <row r="27" spans="1:17" x14ac:dyDescent="0.25">
      <c r="A27" s="12" t="s">
        <v>194</v>
      </c>
      <c r="B27" s="224">
        <v>99.991963514355206</v>
      </c>
      <c r="C27" s="10" t="s">
        <v>159</v>
      </c>
      <c r="D27" s="224">
        <v>92.287814421599407</v>
      </c>
      <c r="E27" s="10" t="s">
        <v>159</v>
      </c>
      <c r="F27" s="224">
        <v>85.384109784044696</v>
      </c>
      <c r="G27" s="10" t="s">
        <v>181</v>
      </c>
      <c r="H27" s="224">
        <v>98.891080065938098</v>
      </c>
      <c r="I27" s="10" t="s">
        <v>181</v>
      </c>
      <c r="J27" s="224">
        <v>99.852140424650599</v>
      </c>
      <c r="K27" s="10" t="s">
        <v>159</v>
      </c>
      <c r="L27" s="224">
        <v>96.571094964713595</v>
      </c>
      <c r="M27" s="10" t="s">
        <v>159</v>
      </c>
      <c r="N27" s="224">
        <v>96.737219916963994</v>
      </c>
      <c r="O27" s="10" t="s">
        <v>181</v>
      </c>
      <c r="P27" s="224">
        <v>90.306152865482602</v>
      </c>
      <c r="Q27" s="10" t="s">
        <v>159</v>
      </c>
    </row>
    <row r="28" spans="1:17" x14ac:dyDescent="0.25">
      <c r="A28" s="12" t="s">
        <v>196</v>
      </c>
      <c r="B28" s="224">
        <v>100</v>
      </c>
      <c r="C28" s="10" t="s">
        <v>159</v>
      </c>
      <c r="D28" s="224">
        <v>94.0386321013399</v>
      </c>
      <c r="E28" s="10" t="s">
        <v>159</v>
      </c>
      <c r="F28" s="224">
        <v>91.504623879161599</v>
      </c>
      <c r="G28" s="10" t="s">
        <v>181</v>
      </c>
      <c r="H28" s="224">
        <v>99.037738054748701</v>
      </c>
      <c r="I28" s="10" t="s">
        <v>181</v>
      </c>
      <c r="J28" s="224">
        <v>99.884455298643701</v>
      </c>
      <c r="K28" s="10" t="s">
        <v>159</v>
      </c>
      <c r="L28" s="224">
        <v>96.539153550455495</v>
      </c>
      <c r="M28" s="10" t="s">
        <v>159</v>
      </c>
      <c r="N28" s="224">
        <v>97.030940543254701</v>
      </c>
      <c r="O28" s="10" t="s">
        <v>181</v>
      </c>
      <c r="P28" s="224">
        <v>89.226537092026305</v>
      </c>
      <c r="Q28" s="10" t="s">
        <v>159</v>
      </c>
    </row>
    <row r="29" spans="1:17" x14ac:dyDescent="0.25">
      <c r="A29" s="12" t="s">
        <v>197</v>
      </c>
      <c r="B29" s="224">
        <v>100</v>
      </c>
      <c r="C29" s="10" t="s">
        <v>159</v>
      </c>
      <c r="D29" s="224">
        <v>95.21745179621</v>
      </c>
      <c r="E29" s="10" t="s">
        <v>159</v>
      </c>
      <c r="F29" s="224">
        <v>91.580137898585505</v>
      </c>
      <c r="G29" s="10" t="s">
        <v>181</v>
      </c>
      <c r="H29" s="224">
        <v>99.103284925566797</v>
      </c>
      <c r="I29" s="10" t="s">
        <v>181</v>
      </c>
      <c r="J29" s="224">
        <v>99.856896898687495</v>
      </c>
      <c r="K29" s="10" t="s">
        <v>159</v>
      </c>
      <c r="L29" s="224">
        <v>99.079587840592794</v>
      </c>
      <c r="M29" s="10" t="s">
        <v>159</v>
      </c>
      <c r="N29" s="224">
        <v>96.989358450828703</v>
      </c>
      <c r="O29" s="10" t="s">
        <v>181</v>
      </c>
      <c r="P29" s="224">
        <v>89.044295515445597</v>
      </c>
      <c r="Q29" s="10" t="s">
        <v>159</v>
      </c>
    </row>
    <row r="30" spans="1:17" x14ac:dyDescent="0.25">
      <c r="A30" s="12" t="s">
        <v>199</v>
      </c>
      <c r="B30" s="224">
        <v>100</v>
      </c>
      <c r="C30" s="10" t="s">
        <v>159</v>
      </c>
      <c r="D30" s="224">
        <v>95.314853548405395</v>
      </c>
      <c r="E30" s="10" t="s">
        <v>159</v>
      </c>
      <c r="F30" s="224">
        <v>91.429843436966706</v>
      </c>
      <c r="G30" s="10" t="s">
        <v>201</v>
      </c>
      <c r="H30" s="224">
        <v>99.179488159454493</v>
      </c>
      <c r="I30" s="10" t="s">
        <v>181</v>
      </c>
      <c r="J30" s="224">
        <v>91.760868128124201</v>
      </c>
      <c r="K30" s="10" t="s">
        <v>159</v>
      </c>
      <c r="L30" s="224">
        <v>100</v>
      </c>
      <c r="M30" s="10" t="s">
        <v>159</v>
      </c>
      <c r="N30" s="224">
        <v>97.104713209424304</v>
      </c>
      <c r="O30" s="10" t="s">
        <v>181</v>
      </c>
      <c r="P30" s="224">
        <v>88.437627082764607</v>
      </c>
      <c r="Q30" s="10" t="s">
        <v>201</v>
      </c>
    </row>
    <row r="31" spans="1:17" x14ac:dyDescent="0.25">
      <c r="A31" s="12" t="s">
        <v>200</v>
      </c>
      <c r="B31" s="224">
        <v>100</v>
      </c>
      <c r="C31" s="10" t="s">
        <v>159</v>
      </c>
      <c r="D31" s="224">
        <v>96.232534588147303</v>
      </c>
      <c r="E31" s="10" t="s">
        <v>159</v>
      </c>
      <c r="F31" s="224">
        <v>92.047554771051793</v>
      </c>
      <c r="G31" s="10" t="s">
        <v>201</v>
      </c>
      <c r="H31" s="224">
        <v>100</v>
      </c>
      <c r="I31" s="10" t="s">
        <v>181</v>
      </c>
      <c r="J31" s="224">
        <v>91.406444495428502</v>
      </c>
      <c r="K31" s="10" t="s">
        <v>159</v>
      </c>
      <c r="L31" s="224">
        <v>100</v>
      </c>
      <c r="M31" s="10" t="s">
        <v>159</v>
      </c>
      <c r="N31" s="224">
        <v>96.980717901149603</v>
      </c>
      <c r="O31" s="10" t="s">
        <v>202</v>
      </c>
      <c r="P31" s="224">
        <v>89.0778773978315</v>
      </c>
      <c r="Q31" s="10" t="s">
        <v>201</v>
      </c>
    </row>
    <row r="32" spans="1:17" x14ac:dyDescent="0.25">
      <c r="A32" s="15" t="s">
        <v>203</v>
      </c>
      <c r="B32" s="225">
        <v>79.372463091346702</v>
      </c>
      <c r="C32" s="14" t="s">
        <v>159</v>
      </c>
      <c r="D32" s="225">
        <v>92.268970323965306</v>
      </c>
      <c r="E32" s="14" t="s">
        <v>159</v>
      </c>
      <c r="F32" s="225">
        <v>91.162177635170195</v>
      </c>
      <c r="G32" s="14" t="s">
        <v>159</v>
      </c>
      <c r="H32" s="225">
        <v>89.710468640895201</v>
      </c>
      <c r="I32" s="14" t="s">
        <v>181</v>
      </c>
      <c r="J32" s="225">
        <v>89.800123940354496</v>
      </c>
      <c r="K32" s="14" t="s">
        <v>159</v>
      </c>
      <c r="L32" s="225">
        <v>94.362238055696295</v>
      </c>
      <c r="M32" s="14" t="s">
        <v>159</v>
      </c>
      <c r="N32" s="225">
        <v>96.110989453785507</v>
      </c>
      <c r="O32" s="14" t="s">
        <v>181</v>
      </c>
      <c r="P32" s="225">
        <v>80.572450458222093</v>
      </c>
      <c r="Q32" s="14" t="s">
        <v>159</v>
      </c>
    </row>
    <row r="34" spans="1:2" x14ac:dyDescent="0.25">
      <c r="A34" s="16" t="s">
        <v>204</v>
      </c>
      <c r="B34" s="16" t="s">
        <v>230</v>
      </c>
    </row>
    <row r="37" spans="1:2" x14ac:dyDescent="0.25">
      <c r="B37" s="16" t="s">
        <v>210</v>
      </c>
    </row>
    <row r="38" spans="1:2" x14ac:dyDescent="0.25">
      <c r="B38" s="16" t="s">
        <v>211</v>
      </c>
    </row>
    <row r="41" spans="1:2" x14ac:dyDescent="0.25">
      <c r="A41" s="17" t="str">
        <f>HYPERLINK("#'GAMING 14'!A2", "&lt;&lt;&lt; Previous table")</f>
        <v>&lt;&lt;&lt; Previous table</v>
      </c>
    </row>
    <row r="42" spans="1:2" x14ac:dyDescent="0.25">
      <c r="A42" s="17" t="str">
        <f>HYPERLINK("#'WAGERING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S49"/>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HYPERLINK("#'INDEX'!B111", "Link to index")</f>
        <v>Link to index</v>
      </c>
    </row>
    <row r="2" spans="1:19" ht="15.75" customHeight="1" x14ac:dyDescent="0.25">
      <c r="A2" s="287" t="s">
        <v>416</v>
      </c>
      <c r="B2" s="286"/>
      <c r="C2" s="286"/>
      <c r="D2" s="286"/>
      <c r="E2" s="286"/>
      <c r="F2" s="286"/>
      <c r="G2" s="286"/>
      <c r="H2" s="286"/>
      <c r="I2" s="286"/>
      <c r="J2" s="286"/>
      <c r="K2" s="286"/>
      <c r="L2" s="286"/>
      <c r="M2" s="286"/>
      <c r="N2" s="286"/>
      <c r="O2" s="286"/>
      <c r="P2" s="286"/>
      <c r="Q2" s="286"/>
      <c r="R2" s="286"/>
      <c r="S2" s="286"/>
    </row>
    <row r="3" spans="1:19" ht="15.75" customHeight="1" x14ac:dyDescent="0.25">
      <c r="A3" s="287" t="s">
        <v>129</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226">
        <v>123.236</v>
      </c>
      <c r="C7" s="10" t="s">
        <v>159</v>
      </c>
      <c r="D7" s="226">
        <v>4730.3919999999998</v>
      </c>
      <c r="E7" s="10" t="s">
        <v>159</v>
      </c>
      <c r="F7" s="226">
        <v>158.53399999999999</v>
      </c>
      <c r="G7" s="10" t="s">
        <v>159</v>
      </c>
      <c r="H7" s="226">
        <v>1792.8689999999999</v>
      </c>
      <c r="I7" s="10" t="s">
        <v>181</v>
      </c>
      <c r="J7" s="226">
        <v>707.53300000000002</v>
      </c>
      <c r="K7" s="10" t="s">
        <v>181</v>
      </c>
      <c r="L7" s="226">
        <v>301.60199999999998</v>
      </c>
      <c r="M7" s="10" t="s">
        <v>159</v>
      </c>
      <c r="N7" s="226">
        <v>2984.826</v>
      </c>
      <c r="O7" s="10" t="s">
        <v>159</v>
      </c>
      <c r="P7" s="226">
        <v>860.54200000000003</v>
      </c>
      <c r="Q7" s="10" t="s">
        <v>159</v>
      </c>
      <c r="R7" s="226">
        <v>11659.534</v>
      </c>
      <c r="S7" s="10" t="s">
        <v>181</v>
      </c>
    </row>
    <row r="8" spans="1:19" x14ac:dyDescent="0.25">
      <c r="A8" s="12" t="s">
        <v>171</v>
      </c>
      <c r="B8" s="226">
        <v>155.28299999999999</v>
      </c>
      <c r="C8" s="10" t="s">
        <v>159</v>
      </c>
      <c r="D8" s="226">
        <v>4690.7960000000003</v>
      </c>
      <c r="E8" s="10" t="s">
        <v>159</v>
      </c>
      <c r="F8" s="226">
        <v>215.18799999999999</v>
      </c>
      <c r="G8" s="10" t="s">
        <v>159</v>
      </c>
      <c r="H8" s="226">
        <v>1762.8</v>
      </c>
      <c r="I8" s="10" t="s">
        <v>181</v>
      </c>
      <c r="J8" s="226">
        <v>643.904</v>
      </c>
      <c r="K8" s="10" t="s">
        <v>181</v>
      </c>
      <c r="L8" s="226">
        <v>287.96699999999998</v>
      </c>
      <c r="M8" s="10" t="s">
        <v>159</v>
      </c>
      <c r="N8" s="226">
        <v>2979.3310000000001</v>
      </c>
      <c r="O8" s="10" t="s">
        <v>159</v>
      </c>
      <c r="P8" s="226">
        <v>926.91399999999999</v>
      </c>
      <c r="Q8" s="10" t="s">
        <v>159</v>
      </c>
      <c r="R8" s="226">
        <v>11662.183000000001</v>
      </c>
      <c r="S8" s="10" t="s">
        <v>181</v>
      </c>
    </row>
    <row r="9" spans="1:19" x14ac:dyDescent="0.25">
      <c r="A9" s="12" t="s">
        <v>172</v>
      </c>
      <c r="B9" s="226">
        <v>208.04</v>
      </c>
      <c r="C9" s="10" t="s">
        <v>159</v>
      </c>
      <c r="D9" s="226">
        <v>4640.8059999999996</v>
      </c>
      <c r="E9" s="10" t="s">
        <v>159</v>
      </c>
      <c r="F9" s="226">
        <v>250.55500000000001</v>
      </c>
      <c r="G9" s="10" t="s">
        <v>159</v>
      </c>
      <c r="H9" s="226">
        <v>1746.4</v>
      </c>
      <c r="I9" s="10" t="s">
        <v>181</v>
      </c>
      <c r="J9" s="226">
        <v>662.58</v>
      </c>
      <c r="K9" s="10" t="s">
        <v>181</v>
      </c>
      <c r="L9" s="226">
        <v>262.23599999999999</v>
      </c>
      <c r="M9" s="10" t="s">
        <v>159</v>
      </c>
      <c r="N9" s="226">
        <v>2902.232</v>
      </c>
      <c r="O9" s="10" t="s">
        <v>159</v>
      </c>
      <c r="P9" s="226">
        <v>926.31</v>
      </c>
      <c r="Q9" s="10" t="s">
        <v>159</v>
      </c>
      <c r="R9" s="226">
        <v>11599.159</v>
      </c>
      <c r="S9" s="10" t="s">
        <v>181</v>
      </c>
    </row>
    <row r="10" spans="1:19" x14ac:dyDescent="0.25">
      <c r="A10" s="12" t="s">
        <v>173</v>
      </c>
      <c r="B10" s="226">
        <v>219.285</v>
      </c>
      <c r="C10" s="10" t="s">
        <v>159</v>
      </c>
      <c r="D10" s="226">
        <v>4614.7470000000003</v>
      </c>
      <c r="E10" s="10" t="s">
        <v>159</v>
      </c>
      <c r="F10" s="226">
        <v>314.483</v>
      </c>
      <c r="G10" s="10" t="s">
        <v>159</v>
      </c>
      <c r="H10" s="226">
        <v>1733.9</v>
      </c>
      <c r="I10" s="10" t="s">
        <v>181</v>
      </c>
      <c r="J10" s="226">
        <v>722.78099999999995</v>
      </c>
      <c r="K10" s="10" t="s">
        <v>181</v>
      </c>
      <c r="L10" s="226">
        <v>235.79499999999999</v>
      </c>
      <c r="M10" s="10" t="s">
        <v>159</v>
      </c>
      <c r="N10" s="226">
        <v>3015.0309999999999</v>
      </c>
      <c r="O10" s="10" t="s">
        <v>159</v>
      </c>
      <c r="P10" s="226">
        <v>995.45799999999997</v>
      </c>
      <c r="Q10" s="10" t="s">
        <v>159</v>
      </c>
      <c r="R10" s="226">
        <v>11851.48</v>
      </c>
      <c r="S10" s="10" t="s">
        <v>181</v>
      </c>
    </row>
    <row r="11" spans="1:19" x14ac:dyDescent="0.25">
      <c r="A11" s="12" t="s">
        <v>174</v>
      </c>
      <c r="B11" s="226">
        <v>239.48</v>
      </c>
      <c r="C11" s="10" t="s">
        <v>159</v>
      </c>
      <c r="D11" s="226">
        <v>4662.4539999999997</v>
      </c>
      <c r="E11" s="10" t="s">
        <v>159</v>
      </c>
      <c r="F11" s="226">
        <v>365.74900000000002</v>
      </c>
      <c r="G11" s="10" t="s">
        <v>159</v>
      </c>
      <c r="H11" s="226">
        <v>1764.327</v>
      </c>
      <c r="I11" s="10" t="s">
        <v>181</v>
      </c>
      <c r="J11" s="226">
        <v>741.21299999999997</v>
      </c>
      <c r="K11" s="10" t="s">
        <v>181</v>
      </c>
      <c r="L11" s="226">
        <v>231.203</v>
      </c>
      <c r="M11" s="10" t="s">
        <v>159</v>
      </c>
      <c r="N11" s="226">
        <v>3098.491</v>
      </c>
      <c r="O11" s="10" t="s">
        <v>159</v>
      </c>
      <c r="P11" s="226">
        <v>1048.028</v>
      </c>
      <c r="Q11" s="10" t="s">
        <v>159</v>
      </c>
      <c r="R11" s="226">
        <v>12150.945</v>
      </c>
      <c r="S11" s="10" t="s">
        <v>181</v>
      </c>
    </row>
    <row r="12" spans="1:19" x14ac:dyDescent="0.25">
      <c r="A12" s="12" t="s">
        <v>175</v>
      </c>
      <c r="B12" s="226">
        <v>297.30799999999999</v>
      </c>
      <c r="C12" s="10" t="s">
        <v>181</v>
      </c>
      <c r="D12" s="226">
        <v>4722.3469999999998</v>
      </c>
      <c r="E12" s="10" t="s">
        <v>159</v>
      </c>
      <c r="F12" s="226">
        <v>422.75200000000001</v>
      </c>
      <c r="G12" s="10" t="s">
        <v>159</v>
      </c>
      <c r="H12" s="226">
        <v>1738.7370000000001</v>
      </c>
      <c r="I12" s="10" t="s">
        <v>181</v>
      </c>
      <c r="J12" s="226">
        <v>745.34100000000001</v>
      </c>
      <c r="K12" s="10" t="s">
        <v>181</v>
      </c>
      <c r="L12" s="226">
        <v>218.029504</v>
      </c>
      <c r="M12" s="10" t="s">
        <v>159</v>
      </c>
      <c r="N12" s="226">
        <v>3102.212</v>
      </c>
      <c r="O12" s="10" t="s">
        <v>159</v>
      </c>
      <c r="P12" s="226">
        <v>1061.6600000000001</v>
      </c>
      <c r="Q12" s="10" t="s">
        <v>159</v>
      </c>
      <c r="R12" s="226">
        <v>12308.386504</v>
      </c>
      <c r="S12" s="10" t="s">
        <v>181</v>
      </c>
    </row>
    <row r="13" spans="1:19" x14ac:dyDescent="0.25">
      <c r="A13" s="12" t="s">
        <v>176</v>
      </c>
      <c r="B13" s="226">
        <v>477.15899999999999</v>
      </c>
      <c r="C13" s="10" t="s">
        <v>181</v>
      </c>
      <c r="D13" s="226">
        <v>4725.2820000000002</v>
      </c>
      <c r="E13" s="10" t="s">
        <v>181</v>
      </c>
      <c r="F13" s="226">
        <v>614.87599999999998</v>
      </c>
      <c r="G13" s="10" t="s">
        <v>159</v>
      </c>
      <c r="H13" s="226">
        <v>1569.0920000000001</v>
      </c>
      <c r="I13" s="10" t="s">
        <v>181</v>
      </c>
      <c r="J13" s="226">
        <v>783.93799999999999</v>
      </c>
      <c r="K13" s="10" t="s">
        <v>181</v>
      </c>
      <c r="L13" s="226">
        <v>232.55199999999999</v>
      </c>
      <c r="M13" s="10" t="s">
        <v>159</v>
      </c>
      <c r="N13" s="226">
        <v>3344.6260000000002</v>
      </c>
      <c r="O13" s="10" t="s">
        <v>159</v>
      </c>
      <c r="P13" s="226">
        <v>1078.5</v>
      </c>
      <c r="Q13" s="10" t="s">
        <v>159</v>
      </c>
      <c r="R13" s="226">
        <v>12826.025</v>
      </c>
      <c r="S13" s="10" t="s">
        <v>181</v>
      </c>
    </row>
    <row r="14" spans="1:19" x14ac:dyDescent="0.25">
      <c r="A14" s="12" t="s">
        <v>177</v>
      </c>
      <c r="B14" s="226">
        <v>641.62300000000005</v>
      </c>
      <c r="C14" s="10" t="s">
        <v>181</v>
      </c>
      <c r="D14" s="226">
        <v>5003.8500000000004</v>
      </c>
      <c r="E14" s="10" t="s">
        <v>181</v>
      </c>
      <c r="F14" s="226">
        <v>1134.3430000000001</v>
      </c>
      <c r="G14" s="10" t="s">
        <v>159</v>
      </c>
      <c r="H14" s="226">
        <v>1616.328</v>
      </c>
      <c r="I14" s="10" t="s">
        <v>181</v>
      </c>
      <c r="J14" s="226">
        <v>814.04100000000005</v>
      </c>
      <c r="K14" s="10" t="s">
        <v>181</v>
      </c>
      <c r="L14" s="226">
        <v>253.9462</v>
      </c>
      <c r="M14" s="10" t="s">
        <v>181</v>
      </c>
      <c r="N14" s="226">
        <v>3629.598</v>
      </c>
      <c r="O14" s="10" t="s">
        <v>159</v>
      </c>
      <c r="P14" s="226">
        <v>1090.3710000000001</v>
      </c>
      <c r="Q14" s="10" t="s">
        <v>159</v>
      </c>
      <c r="R14" s="226">
        <v>14184.100200000001</v>
      </c>
      <c r="S14" s="10" t="s">
        <v>181</v>
      </c>
    </row>
    <row r="15" spans="1:19" x14ac:dyDescent="0.25">
      <c r="A15" s="12" t="s">
        <v>178</v>
      </c>
      <c r="B15" s="226">
        <v>775.01199999999994</v>
      </c>
      <c r="C15" s="10" t="s">
        <v>181</v>
      </c>
      <c r="D15" s="226">
        <v>5298.0320000000002</v>
      </c>
      <c r="E15" s="10" t="s">
        <v>181</v>
      </c>
      <c r="F15" s="226">
        <v>1550.4949999999999</v>
      </c>
      <c r="G15" s="10" t="s">
        <v>159</v>
      </c>
      <c r="H15" s="226">
        <v>1716.636</v>
      </c>
      <c r="I15" s="10" t="s">
        <v>181</v>
      </c>
      <c r="J15" s="226">
        <v>798.57100000000003</v>
      </c>
      <c r="K15" s="10" t="s">
        <v>181</v>
      </c>
      <c r="L15" s="226">
        <v>281.14600000000002</v>
      </c>
      <c r="M15" s="10" t="s">
        <v>181</v>
      </c>
      <c r="N15" s="226">
        <v>3846.605</v>
      </c>
      <c r="O15" s="10" t="s">
        <v>159</v>
      </c>
      <c r="P15" s="226">
        <v>1164.498</v>
      </c>
      <c r="Q15" s="10" t="s">
        <v>159</v>
      </c>
      <c r="R15" s="226">
        <v>15430.995000000001</v>
      </c>
      <c r="S15" s="10" t="s">
        <v>181</v>
      </c>
    </row>
    <row r="16" spans="1:19" x14ac:dyDescent="0.25">
      <c r="A16" s="12" t="s">
        <v>182</v>
      </c>
      <c r="B16" s="226">
        <v>447.238</v>
      </c>
      <c r="C16" s="10" t="s">
        <v>181</v>
      </c>
      <c r="D16" s="226">
        <v>5643.06</v>
      </c>
      <c r="E16" s="10" t="s">
        <v>159</v>
      </c>
      <c r="F16" s="226">
        <v>1843.3330000000001</v>
      </c>
      <c r="G16" s="10" t="s">
        <v>159</v>
      </c>
      <c r="H16" s="226">
        <v>1855.3879999999999</v>
      </c>
      <c r="I16" s="10" t="s">
        <v>181</v>
      </c>
      <c r="J16" s="226">
        <v>824.476</v>
      </c>
      <c r="K16" s="10" t="s">
        <v>181</v>
      </c>
      <c r="L16" s="226">
        <v>292.73700000000002</v>
      </c>
      <c r="M16" s="10" t="s">
        <v>181</v>
      </c>
      <c r="N16" s="226">
        <v>4017.5079999999998</v>
      </c>
      <c r="O16" s="10" t="s">
        <v>159</v>
      </c>
      <c r="P16" s="226">
        <v>1249.0609999999999</v>
      </c>
      <c r="Q16" s="10" t="s">
        <v>159</v>
      </c>
      <c r="R16" s="226">
        <v>16172.800999999999</v>
      </c>
      <c r="S16" s="10" t="s">
        <v>181</v>
      </c>
    </row>
    <row r="17" spans="1:19" x14ac:dyDescent="0.25">
      <c r="A17" s="12" t="s">
        <v>183</v>
      </c>
      <c r="B17" s="226">
        <v>439.13499999999999</v>
      </c>
      <c r="C17" s="10" t="s">
        <v>181</v>
      </c>
      <c r="D17" s="226">
        <v>5743.6239999999998</v>
      </c>
      <c r="E17" s="10" t="s">
        <v>159</v>
      </c>
      <c r="F17" s="226">
        <v>2311.3690000000001</v>
      </c>
      <c r="G17" s="10" t="s">
        <v>159</v>
      </c>
      <c r="H17" s="226">
        <v>1964.079</v>
      </c>
      <c r="I17" s="10" t="s">
        <v>181</v>
      </c>
      <c r="J17" s="226">
        <v>903.41099999999994</v>
      </c>
      <c r="K17" s="10" t="s">
        <v>181</v>
      </c>
      <c r="L17" s="226">
        <v>307.11399999999998</v>
      </c>
      <c r="M17" s="10" t="s">
        <v>181</v>
      </c>
      <c r="N17" s="226">
        <v>4188.1149999999998</v>
      </c>
      <c r="O17" s="10" t="s">
        <v>159</v>
      </c>
      <c r="P17" s="226">
        <v>1394.414</v>
      </c>
      <c r="Q17" s="10" t="s">
        <v>159</v>
      </c>
      <c r="R17" s="226">
        <v>17251.260999999999</v>
      </c>
      <c r="S17" s="10" t="s">
        <v>181</v>
      </c>
    </row>
    <row r="18" spans="1:19" x14ac:dyDescent="0.25">
      <c r="A18" s="12" t="s">
        <v>184</v>
      </c>
      <c r="B18" s="226">
        <v>365.19400000000002</v>
      </c>
      <c r="C18" s="10" t="s">
        <v>181</v>
      </c>
      <c r="D18" s="226">
        <v>5662.2039999999997</v>
      </c>
      <c r="E18" s="10" t="s">
        <v>159</v>
      </c>
      <c r="F18" s="226">
        <v>2637.84303</v>
      </c>
      <c r="G18" s="10" t="s">
        <v>159</v>
      </c>
      <c r="H18" s="226">
        <v>2002.1507056999999</v>
      </c>
      <c r="I18" s="10" t="s">
        <v>181</v>
      </c>
      <c r="J18" s="226">
        <v>818.07600000000002</v>
      </c>
      <c r="K18" s="10" t="s">
        <v>181</v>
      </c>
      <c r="L18" s="226">
        <v>325.52199999999999</v>
      </c>
      <c r="M18" s="10" t="s">
        <v>181</v>
      </c>
      <c r="N18" s="226">
        <v>4284.4859999999999</v>
      </c>
      <c r="O18" s="10" t="s">
        <v>159</v>
      </c>
      <c r="P18" s="226">
        <v>1503.413</v>
      </c>
      <c r="Q18" s="10" t="s">
        <v>159</v>
      </c>
      <c r="R18" s="226">
        <v>17598.888735699999</v>
      </c>
      <c r="S18" s="10" t="s">
        <v>181</v>
      </c>
    </row>
    <row r="19" spans="1:19" x14ac:dyDescent="0.25">
      <c r="A19" s="12" t="s">
        <v>185</v>
      </c>
      <c r="B19" s="226">
        <v>279.88400000000001</v>
      </c>
      <c r="C19" s="10" t="s">
        <v>181</v>
      </c>
      <c r="D19" s="226">
        <v>5808.8710000000001</v>
      </c>
      <c r="E19" s="10" t="s">
        <v>159</v>
      </c>
      <c r="F19" s="226">
        <v>3768.6260000000002</v>
      </c>
      <c r="G19" s="10" t="s">
        <v>159</v>
      </c>
      <c r="H19" s="226">
        <v>2152.194</v>
      </c>
      <c r="I19" s="10" t="s">
        <v>181</v>
      </c>
      <c r="J19" s="226">
        <v>862.10299999999995</v>
      </c>
      <c r="K19" s="10" t="s">
        <v>181</v>
      </c>
      <c r="L19" s="226">
        <v>390.24099999999999</v>
      </c>
      <c r="M19" s="10" t="s">
        <v>181</v>
      </c>
      <c r="N19" s="226">
        <v>4554.3450000000003</v>
      </c>
      <c r="O19" s="10" t="s">
        <v>159</v>
      </c>
      <c r="P19" s="226">
        <v>1665.2529999999999</v>
      </c>
      <c r="Q19" s="10" t="s">
        <v>159</v>
      </c>
      <c r="R19" s="226">
        <v>19481.517</v>
      </c>
      <c r="S19" s="10" t="s">
        <v>181</v>
      </c>
    </row>
    <row r="20" spans="1:19" x14ac:dyDescent="0.25">
      <c r="A20" s="12" t="s">
        <v>186</v>
      </c>
      <c r="B20" s="226">
        <v>303.22500000000002</v>
      </c>
      <c r="C20" s="10" t="s">
        <v>181</v>
      </c>
      <c r="D20" s="226">
        <v>5624.9939999999997</v>
      </c>
      <c r="E20" s="10" t="s">
        <v>159</v>
      </c>
      <c r="F20" s="226">
        <v>4276.4319999999998</v>
      </c>
      <c r="G20" s="10" t="s">
        <v>159</v>
      </c>
      <c r="H20" s="226">
        <v>2175.7900758300002</v>
      </c>
      <c r="I20" s="10" t="s">
        <v>181</v>
      </c>
      <c r="J20" s="226">
        <v>822.65300000000002</v>
      </c>
      <c r="K20" s="10" t="s">
        <v>181</v>
      </c>
      <c r="L20" s="226">
        <v>501.65699999999998</v>
      </c>
      <c r="M20" s="10" t="s">
        <v>181</v>
      </c>
      <c r="N20" s="226">
        <v>4445.5510000000004</v>
      </c>
      <c r="O20" s="10" t="s">
        <v>181</v>
      </c>
      <c r="P20" s="226">
        <v>1706.0740000000001</v>
      </c>
      <c r="Q20" s="10" t="s">
        <v>159</v>
      </c>
      <c r="R20" s="226">
        <v>19856.376075830001</v>
      </c>
      <c r="S20" s="10" t="s">
        <v>181</v>
      </c>
    </row>
    <row r="21" spans="1:19" x14ac:dyDescent="0.25">
      <c r="A21" s="12" t="s">
        <v>188</v>
      </c>
      <c r="B21" s="226">
        <v>272.43200000000002</v>
      </c>
      <c r="C21" s="10" t="s">
        <v>181</v>
      </c>
      <c r="D21" s="226">
        <v>5997.3329999999996</v>
      </c>
      <c r="E21" s="10" t="s">
        <v>159</v>
      </c>
      <c r="F21" s="226">
        <v>4852.0870000000004</v>
      </c>
      <c r="G21" s="10" t="s">
        <v>159</v>
      </c>
      <c r="H21" s="226">
        <v>2356.0100000000002</v>
      </c>
      <c r="I21" s="10" t="s">
        <v>181</v>
      </c>
      <c r="J21" s="226">
        <v>871.27599999999995</v>
      </c>
      <c r="K21" s="10" t="s">
        <v>181</v>
      </c>
      <c r="L21" s="226">
        <v>751.17100000000005</v>
      </c>
      <c r="M21" s="10" t="s">
        <v>181</v>
      </c>
      <c r="N21" s="226">
        <v>4916.3779999999997</v>
      </c>
      <c r="O21" s="10" t="s">
        <v>159</v>
      </c>
      <c r="P21" s="226">
        <v>1792.5472508600001</v>
      </c>
      <c r="Q21" s="10" t="s">
        <v>159</v>
      </c>
      <c r="R21" s="226">
        <v>21809.234250860001</v>
      </c>
      <c r="S21" s="10" t="s">
        <v>181</v>
      </c>
    </row>
    <row r="22" spans="1:19" x14ac:dyDescent="0.25">
      <c r="A22" s="12" t="s">
        <v>189</v>
      </c>
      <c r="B22" s="226">
        <v>279.065</v>
      </c>
      <c r="C22" s="10" t="s">
        <v>181</v>
      </c>
      <c r="D22" s="226">
        <v>6124.4449999999997</v>
      </c>
      <c r="E22" s="10" t="s">
        <v>159</v>
      </c>
      <c r="F22" s="226">
        <v>5353.419973</v>
      </c>
      <c r="G22" s="10" t="s">
        <v>159</v>
      </c>
      <c r="H22" s="226">
        <v>2364.0659999999998</v>
      </c>
      <c r="I22" s="10" t="s">
        <v>181</v>
      </c>
      <c r="J22" s="226">
        <v>878.36599999999999</v>
      </c>
      <c r="K22" s="10" t="s">
        <v>181</v>
      </c>
      <c r="L22" s="226">
        <v>760.39700000000005</v>
      </c>
      <c r="M22" s="10" t="s">
        <v>181</v>
      </c>
      <c r="N22" s="226">
        <v>4979.9557859500001</v>
      </c>
      <c r="O22" s="10" t="s">
        <v>159</v>
      </c>
      <c r="P22" s="226">
        <v>1714.241</v>
      </c>
      <c r="Q22" s="10" t="s">
        <v>159</v>
      </c>
      <c r="R22" s="226">
        <v>22453.95575895</v>
      </c>
      <c r="S22" s="10" t="s">
        <v>181</v>
      </c>
    </row>
    <row r="23" spans="1:19" x14ac:dyDescent="0.25">
      <c r="A23" s="12" t="s">
        <v>190</v>
      </c>
      <c r="B23" s="226">
        <v>292.79399999999998</v>
      </c>
      <c r="C23" s="10" t="s">
        <v>181</v>
      </c>
      <c r="D23" s="226">
        <v>6147.8789999999999</v>
      </c>
      <c r="E23" s="10" t="s">
        <v>159</v>
      </c>
      <c r="F23" s="226">
        <v>5677.8986349999996</v>
      </c>
      <c r="G23" s="10" t="s">
        <v>159</v>
      </c>
      <c r="H23" s="226">
        <v>2386.36</v>
      </c>
      <c r="I23" s="10" t="s">
        <v>181</v>
      </c>
      <c r="J23" s="226">
        <v>906.50800000000004</v>
      </c>
      <c r="K23" s="10" t="s">
        <v>181</v>
      </c>
      <c r="L23" s="226">
        <v>964.46100000000001</v>
      </c>
      <c r="M23" s="10" t="s">
        <v>181</v>
      </c>
      <c r="N23" s="226">
        <v>5000.7619999999997</v>
      </c>
      <c r="O23" s="10" t="s">
        <v>181</v>
      </c>
      <c r="P23" s="226">
        <v>1872.1790000000001</v>
      </c>
      <c r="Q23" s="10" t="s">
        <v>159</v>
      </c>
      <c r="R23" s="226">
        <v>23248.841635000001</v>
      </c>
      <c r="S23" s="10" t="s">
        <v>181</v>
      </c>
    </row>
    <row r="24" spans="1:19" x14ac:dyDescent="0.25">
      <c r="A24" s="12" t="s">
        <v>191</v>
      </c>
      <c r="B24" s="226">
        <v>180.63399999999999</v>
      </c>
      <c r="C24" s="10" t="s">
        <v>181</v>
      </c>
      <c r="D24" s="226">
        <v>6595.933</v>
      </c>
      <c r="E24" s="10" t="s">
        <v>159</v>
      </c>
      <c r="F24" s="226">
        <v>5868.9658799999997</v>
      </c>
      <c r="G24" s="10" t="s">
        <v>159</v>
      </c>
      <c r="H24" s="226">
        <v>2406.6590000000001</v>
      </c>
      <c r="I24" s="10" t="s">
        <v>181</v>
      </c>
      <c r="J24" s="226">
        <v>867.447</v>
      </c>
      <c r="K24" s="10" t="s">
        <v>181</v>
      </c>
      <c r="L24" s="226">
        <v>940.21600000000001</v>
      </c>
      <c r="M24" s="10" t="s">
        <v>181</v>
      </c>
      <c r="N24" s="226">
        <v>5055.7460000000001</v>
      </c>
      <c r="O24" s="10" t="s">
        <v>181</v>
      </c>
      <c r="P24" s="226">
        <v>2071.0619999999999</v>
      </c>
      <c r="Q24" s="10" t="s">
        <v>159</v>
      </c>
      <c r="R24" s="226">
        <v>23986.66288</v>
      </c>
      <c r="S24" s="10" t="s">
        <v>181</v>
      </c>
    </row>
    <row r="25" spans="1:19" x14ac:dyDescent="0.25">
      <c r="A25" s="12" t="s">
        <v>192</v>
      </c>
      <c r="B25" s="226">
        <v>172.75399999999999</v>
      </c>
      <c r="C25" s="10" t="s">
        <v>181</v>
      </c>
      <c r="D25" s="226">
        <v>6435.3590000000004</v>
      </c>
      <c r="E25" s="10" t="s">
        <v>181</v>
      </c>
      <c r="F25" s="226">
        <v>7295.1877599999998</v>
      </c>
      <c r="G25" s="10" t="s">
        <v>159</v>
      </c>
      <c r="H25" s="226">
        <v>2351.06</v>
      </c>
      <c r="I25" s="10" t="s">
        <v>181</v>
      </c>
      <c r="J25" s="226">
        <v>760.38400000000001</v>
      </c>
      <c r="K25" s="10" t="s">
        <v>181</v>
      </c>
      <c r="L25" s="226">
        <v>226.08367000000001</v>
      </c>
      <c r="M25" s="10" t="s">
        <v>181</v>
      </c>
      <c r="N25" s="226">
        <v>4590.0050000000001</v>
      </c>
      <c r="O25" s="10" t="s">
        <v>181</v>
      </c>
      <c r="P25" s="226">
        <v>2153.944</v>
      </c>
      <c r="Q25" s="10" t="s">
        <v>159</v>
      </c>
      <c r="R25" s="226">
        <v>23984.777429999998</v>
      </c>
      <c r="S25" s="10" t="s">
        <v>181</v>
      </c>
    </row>
    <row r="26" spans="1:19" x14ac:dyDescent="0.25">
      <c r="A26" s="12" t="s">
        <v>193</v>
      </c>
      <c r="B26" s="226">
        <v>174.006</v>
      </c>
      <c r="C26" s="10" t="s">
        <v>181</v>
      </c>
      <c r="D26" s="226">
        <v>7090.6450000000004</v>
      </c>
      <c r="E26" s="10" t="s">
        <v>159</v>
      </c>
      <c r="F26" s="226">
        <v>8623.5692049999998</v>
      </c>
      <c r="G26" s="10" t="s">
        <v>159</v>
      </c>
      <c r="H26" s="226">
        <v>2310.69</v>
      </c>
      <c r="I26" s="10" t="s">
        <v>181</v>
      </c>
      <c r="J26" s="226">
        <v>722.88499999999999</v>
      </c>
      <c r="K26" s="10" t="s">
        <v>181</v>
      </c>
      <c r="L26" s="226">
        <v>332.06799999999998</v>
      </c>
      <c r="M26" s="10" t="s">
        <v>181</v>
      </c>
      <c r="N26" s="226">
        <v>4493.4012997</v>
      </c>
      <c r="O26" s="10" t="s">
        <v>181</v>
      </c>
      <c r="P26" s="226">
        <v>2232.6129999999998</v>
      </c>
      <c r="Q26" s="10" t="s">
        <v>159</v>
      </c>
      <c r="R26" s="226">
        <v>25979.877504700002</v>
      </c>
      <c r="S26" s="10" t="s">
        <v>181</v>
      </c>
    </row>
    <row r="27" spans="1:19" x14ac:dyDescent="0.25">
      <c r="A27" s="12" t="s">
        <v>194</v>
      </c>
      <c r="B27" s="226">
        <v>168.536</v>
      </c>
      <c r="C27" s="10" t="s">
        <v>181</v>
      </c>
      <c r="D27" s="226">
        <v>7298.2790000000005</v>
      </c>
      <c r="E27" s="10" t="s">
        <v>159</v>
      </c>
      <c r="F27" s="226">
        <v>9734.2952150000001</v>
      </c>
      <c r="G27" s="10" t="s">
        <v>159</v>
      </c>
      <c r="H27" s="226">
        <v>2222.366</v>
      </c>
      <c r="I27" s="10" t="s">
        <v>181</v>
      </c>
      <c r="J27" s="226">
        <v>742.49300000000005</v>
      </c>
      <c r="K27" s="10" t="s">
        <v>181</v>
      </c>
      <c r="L27" s="226">
        <v>381.29300000000001</v>
      </c>
      <c r="M27" s="10" t="s">
        <v>181</v>
      </c>
      <c r="N27" s="226">
        <v>4662.3819999999996</v>
      </c>
      <c r="O27" s="10" t="s">
        <v>181</v>
      </c>
      <c r="P27" s="226">
        <v>2180.183</v>
      </c>
      <c r="Q27" s="10" t="s">
        <v>159</v>
      </c>
      <c r="R27" s="226">
        <v>27389.827215000001</v>
      </c>
      <c r="S27" s="10" t="s">
        <v>181</v>
      </c>
    </row>
    <row r="28" spans="1:19" x14ac:dyDescent="0.25">
      <c r="A28" s="12" t="s">
        <v>196</v>
      </c>
      <c r="B28" s="226">
        <v>145.136</v>
      </c>
      <c r="C28" s="10" t="s">
        <v>181</v>
      </c>
      <c r="D28" s="226">
        <v>7553.3760000000002</v>
      </c>
      <c r="E28" s="10" t="s">
        <v>181</v>
      </c>
      <c r="F28" s="226">
        <v>12834.82214</v>
      </c>
      <c r="G28" s="10" t="s">
        <v>159</v>
      </c>
      <c r="H28" s="226">
        <v>2357.0709999999999</v>
      </c>
      <c r="I28" s="10" t="s">
        <v>181</v>
      </c>
      <c r="J28" s="226">
        <v>752.88499999999999</v>
      </c>
      <c r="K28" s="10" t="s">
        <v>181</v>
      </c>
      <c r="L28" s="226">
        <v>448.99900000000002</v>
      </c>
      <c r="M28" s="10" t="s">
        <v>181</v>
      </c>
      <c r="N28" s="226">
        <v>4633.723</v>
      </c>
      <c r="O28" s="10" t="s">
        <v>181</v>
      </c>
      <c r="P28" s="226">
        <v>2147.4769999999999</v>
      </c>
      <c r="Q28" s="10" t="s">
        <v>159</v>
      </c>
      <c r="R28" s="226">
        <v>30873.489140000001</v>
      </c>
      <c r="S28" s="10" t="s">
        <v>181</v>
      </c>
    </row>
    <row r="29" spans="1:19" x14ac:dyDescent="0.25">
      <c r="A29" s="12" t="s">
        <v>197</v>
      </c>
      <c r="B29" s="226">
        <v>162.554</v>
      </c>
      <c r="C29" s="10" t="s">
        <v>181</v>
      </c>
      <c r="D29" s="226">
        <v>7502.1</v>
      </c>
      <c r="E29" s="10" t="s">
        <v>181</v>
      </c>
      <c r="F29" s="226">
        <v>16206.315919999999</v>
      </c>
      <c r="G29" s="10" t="s">
        <v>159</v>
      </c>
      <c r="H29" s="226">
        <v>2188.5589539399998</v>
      </c>
      <c r="I29" s="10" t="s">
        <v>181</v>
      </c>
      <c r="J29" s="226">
        <v>723.57502559</v>
      </c>
      <c r="K29" s="10" t="s">
        <v>181</v>
      </c>
      <c r="L29" s="226">
        <v>435.05281979</v>
      </c>
      <c r="M29" s="10" t="s">
        <v>181</v>
      </c>
      <c r="N29" s="226">
        <v>4723.96</v>
      </c>
      <c r="O29" s="10" t="s">
        <v>181</v>
      </c>
      <c r="P29" s="226">
        <v>2040.5994085</v>
      </c>
      <c r="Q29" s="10" t="s">
        <v>159</v>
      </c>
      <c r="R29" s="226">
        <v>33982.71612782</v>
      </c>
      <c r="S29" s="10" t="s">
        <v>181</v>
      </c>
    </row>
    <row r="30" spans="1:19" x14ac:dyDescent="0.25">
      <c r="A30" s="12" t="s">
        <v>199</v>
      </c>
      <c r="B30" s="226">
        <v>176.167</v>
      </c>
      <c r="C30" s="10" t="s">
        <v>181</v>
      </c>
      <c r="D30" s="226">
        <v>7673.8</v>
      </c>
      <c r="E30" s="10" t="s">
        <v>181</v>
      </c>
      <c r="F30" s="226">
        <v>24905.266</v>
      </c>
      <c r="G30" s="10" t="s">
        <v>417</v>
      </c>
      <c r="H30" s="226">
        <v>2184.3072934500001</v>
      </c>
      <c r="I30" s="10" t="s">
        <v>181</v>
      </c>
      <c r="J30" s="226">
        <v>709.04398942</v>
      </c>
      <c r="K30" s="10" t="s">
        <v>181</v>
      </c>
      <c r="L30" s="226">
        <v>448.6365323</v>
      </c>
      <c r="M30" s="10" t="s">
        <v>181</v>
      </c>
      <c r="N30" s="226">
        <v>4852.1495459600001</v>
      </c>
      <c r="O30" s="10" t="s">
        <v>181</v>
      </c>
      <c r="P30" s="226">
        <v>2079.6370000000002</v>
      </c>
      <c r="Q30" s="10" t="s">
        <v>159</v>
      </c>
      <c r="R30" s="226">
        <v>43029.007361130003</v>
      </c>
      <c r="S30" s="10" t="s">
        <v>202</v>
      </c>
    </row>
    <row r="31" spans="1:19" x14ac:dyDescent="0.25">
      <c r="A31" s="12" t="s">
        <v>200</v>
      </c>
      <c r="B31" s="226">
        <v>192.40199999999999</v>
      </c>
      <c r="C31" s="10" t="s">
        <v>181</v>
      </c>
      <c r="D31" s="226">
        <v>8101.6049999999996</v>
      </c>
      <c r="E31" s="10" t="s">
        <v>181</v>
      </c>
      <c r="F31" s="226">
        <v>27961.178</v>
      </c>
      <c r="G31" s="10" t="s">
        <v>201</v>
      </c>
      <c r="H31" s="226">
        <v>2012.9518019</v>
      </c>
      <c r="I31" s="10" t="s">
        <v>181</v>
      </c>
      <c r="J31" s="226">
        <v>660.03617115999998</v>
      </c>
      <c r="K31" s="10" t="s">
        <v>181</v>
      </c>
      <c r="L31" s="226">
        <v>358.62051516000002</v>
      </c>
      <c r="M31" s="10" t="s">
        <v>181</v>
      </c>
      <c r="N31" s="226">
        <v>4889.875</v>
      </c>
      <c r="O31" s="10" t="s">
        <v>418</v>
      </c>
      <c r="P31" s="226">
        <v>2014.7280000000001</v>
      </c>
      <c r="Q31" s="10" t="s">
        <v>159</v>
      </c>
      <c r="R31" s="226">
        <v>46191.396488220002</v>
      </c>
      <c r="S31" s="10" t="s">
        <v>202</v>
      </c>
    </row>
    <row r="32" spans="1:19" x14ac:dyDescent="0.25">
      <c r="A32" s="15" t="s">
        <v>203</v>
      </c>
      <c r="B32" s="227">
        <v>581.98</v>
      </c>
      <c r="C32" s="14" t="s">
        <v>159</v>
      </c>
      <c r="D32" s="227">
        <v>7395.8339999999998</v>
      </c>
      <c r="E32" s="14" t="s">
        <v>255</v>
      </c>
      <c r="F32" s="227">
        <v>251.71811700000001</v>
      </c>
      <c r="G32" s="14" t="s">
        <v>198</v>
      </c>
      <c r="H32" s="227">
        <v>5852.4679999999998</v>
      </c>
      <c r="I32" s="14" t="s">
        <v>159</v>
      </c>
      <c r="J32" s="227">
        <v>521.68799999999999</v>
      </c>
      <c r="K32" s="14" t="s">
        <v>229</v>
      </c>
      <c r="L32" s="227">
        <v>244.827</v>
      </c>
      <c r="M32" s="14" t="s">
        <v>159</v>
      </c>
      <c r="N32" s="227">
        <v>4174.8328336183404</v>
      </c>
      <c r="O32" s="14" t="s">
        <v>256</v>
      </c>
      <c r="P32" s="227">
        <v>3494.723</v>
      </c>
      <c r="Q32" s="14" t="s">
        <v>159</v>
      </c>
      <c r="R32" s="227">
        <v>22518.070950618301</v>
      </c>
      <c r="S32" s="14" t="s">
        <v>159</v>
      </c>
    </row>
    <row r="34" spans="1:2" x14ac:dyDescent="0.25">
      <c r="A34" s="16" t="s">
        <v>204</v>
      </c>
      <c r="B34" s="16" t="s">
        <v>205</v>
      </c>
    </row>
    <row r="36" spans="1:2" x14ac:dyDescent="0.25">
      <c r="B36" s="16" t="s">
        <v>419</v>
      </c>
    </row>
    <row r="37" spans="1:2" x14ac:dyDescent="0.25">
      <c r="B37" s="16" t="s">
        <v>420</v>
      </c>
    </row>
    <row r="38" spans="1:2" x14ac:dyDescent="0.25">
      <c r="B38" s="16" t="s">
        <v>421</v>
      </c>
    </row>
    <row r="39" spans="1:2" x14ac:dyDescent="0.25">
      <c r="B39" s="16" t="s">
        <v>422</v>
      </c>
    </row>
    <row r="40" spans="1:2" x14ac:dyDescent="0.25">
      <c r="B40" s="16" t="s">
        <v>423</v>
      </c>
    </row>
    <row r="41" spans="1:2" x14ac:dyDescent="0.25">
      <c r="B41" s="16" t="s">
        <v>424</v>
      </c>
    </row>
    <row r="42" spans="1:2" x14ac:dyDescent="0.25">
      <c r="B42" s="16" t="s">
        <v>425</v>
      </c>
    </row>
    <row r="44" spans="1:2" x14ac:dyDescent="0.25">
      <c r="B44" s="16" t="s">
        <v>210</v>
      </c>
    </row>
    <row r="45" spans="1:2" x14ac:dyDescent="0.25">
      <c r="B45" s="16" t="s">
        <v>211</v>
      </c>
    </row>
    <row r="48" spans="1:2" x14ac:dyDescent="0.25">
      <c r="A48" s="17" t="str">
        <f>HYPERLINK("#'GAMING 15'!A2", "&lt;&lt;&lt; Previous table")</f>
        <v>&lt;&lt;&lt; Previous table</v>
      </c>
    </row>
    <row r="49" spans="1:1" x14ac:dyDescent="0.25">
      <c r="A49" s="17" t="str">
        <f>HYPERLINK("#'WAGERING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S49"/>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HYPERLINK("#'INDEX'!B112", "Link to index")</f>
        <v>Link to index</v>
      </c>
    </row>
    <row r="2" spans="1:19" ht="15.75" customHeight="1" x14ac:dyDescent="0.25">
      <c r="A2" s="287" t="s">
        <v>426</v>
      </c>
      <c r="B2" s="286"/>
      <c r="C2" s="286"/>
      <c r="D2" s="286"/>
      <c r="E2" s="286"/>
      <c r="F2" s="286"/>
      <c r="G2" s="286"/>
      <c r="H2" s="286"/>
      <c r="I2" s="286"/>
      <c r="J2" s="286"/>
      <c r="K2" s="286"/>
      <c r="L2" s="286"/>
      <c r="M2" s="286"/>
      <c r="N2" s="286"/>
      <c r="O2" s="286"/>
      <c r="P2" s="286"/>
      <c r="Q2" s="286"/>
      <c r="R2" s="286"/>
      <c r="S2" s="286"/>
    </row>
    <row r="3" spans="1:19" ht="15.75" customHeight="1" x14ac:dyDescent="0.25">
      <c r="A3" s="287" t="s">
        <v>130</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228">
        <v>224.895981072555</v>
      </c>
      <c r="C7" s="10" t="s">
        <v>159</v>
      </c>
      <c r="D7" s="228">
        <v>8632.5923406940092</v>
      </c>
      <c r="E7" s="10" t="s">
        <v>159</v>
      </c>
      <c r="F7" s="228">
        <v>289.31204731861197</v>
      </c>
      <c r="G7" s="10" t="s">
        <v>159</v>
      </c>
      <c r="H7" s="228">
        <v>3271.8445315457402</v>
      </c>
      <c r="I7" s="10" t="s">
        <v>181</v>
      </c>
      <c r="J7" s="228">
        <v>1291.19192586751</v>
      </c>
      <c r="K7" s="10" t="s">
        <v>181</v>
      </c>
      <c r="L7" s="228">
        <v>550.39986435331195</v>
      </c>
      <c r="M7" s="10" t="s">
        <v>159</v>
      </c>
      <c r="N7" s="228">
        <v>5447.0720536277604</v>
      </c>
      <c r="O7" s="10" t="s">
        <v>159</v>
      </c>
      <c r="P7" s="228">
        <v>1570.4212839116699</v>
      </c>
      <c r="Q7" s="10" t="s">
        <v>159</v>
      </c>
      <c r="R7" s="228">
        <v>21277.730028391201</v>
      </c>
      <c r="S7" s="10" t="s">
        <v>181</v>
      </c>
    </row>
    <row r="8" spans="1:19" x14ac:dyDescent="0.25">
      <c r="A8" s="12" t="s">
        <v>171</v>
      </c>
      <c r="B8" s="228">
        <v>271.80398033282898</v>
      </c>
      <c r="C8" s="10" t="s">
        <v>159</v>
      </c>
      <c r="D8" s="228">
        <v>8210.6671285930406</v>
      </c>
      <c r="E8" s="10" t="s">
        <v>159</v>
      </c>
      <c r="F8" s="228">
        <v>376.66038729198198</v>
      </c>
      <c r="G8" s="10" t="s">
        <v>159</v>
      </c>
      <c r="H8" s="228">
        <v>3085.5667170953102</v>
      </c>
      <c r="I8" s="10" t="s">
        <v>181</v>
      </c>
      <c r="J8" s="228">
        <v>1127.07553403933</v>
      </c>
      <c r="K8" s="10" t="s">
        <v>181</v>
      </c>
      <c r="L8" s="228">
        <v>504.05116338880498</v>
      </c>
      <c r="M8" s="10" t="s">
        <v>159</v>
      </c>
      <c r="N8" s="228">
        <v>5214.9560771558299</v>
      </c>
      <c r="O8" s="10" t="s">
        <v>159</v>
      </c>
      <c r="P8" s="228">
        <v>1622.45007261725</v>
      </c>
      <c r="Q8" s="10" t="s">
        <v>159</v>
      </c>
      <c r="R8" s="228">
        <v>20413.231060514401</v>
      </c>
      <c r="S8" s="10" t="s">
        <v>181</v>
      </c>
    </row>
    <row r="9" spans="1:19" x14ac:dyDescent="0.25">
      <c r="A9" s="12" t="s">
        <v>172</v>
      </c>
      <c r="B9" s="228">
        <v>359.25713432835801</v>
      </c>
      <c r="C9" s="10" t="s">
        <v>159</v>
      </c>
      <c r="D9" s="228">
        <v>8014.0485701492498</v>
      </c>
      <c r="E9" s="10" t="s">
        <v>159</v>
      </c>
      <c r="F9" s="228">
        <v>432.67482835820903</v>
      </c>
      <c r="G9" s="10" t="s">
        <v>159</v>
      </c>
      <c r="H9" s="228">
        <v>3015.7982089552202</v>
      </c>
      <c r="I9" s="10" t="s">
        <v>181</v>
      </c>
      <c r="J9" s="228">
        <v>1144.18665671642</v>
      </c>
      <c r="K9" s="10" t="s">
        <v>181</v>
      </c>
      <c r="L9" s="228">
        <v>452.84634626865699</v>
      </c>
      <c r="M9" s="10" t="s">
        <v>159</v>
      </c>
      <c r="N9" s="228">
        <v>5011.7648119403002</v>
      </c>
      <c r="O9" s="10" t="s">
        <v>159</v>
      </c>
      <c r="P9" s="228">
        <v>1599.61294029851</v>
      </c>
      <c r="Q9" s="10" t="s">
        <v>159</v>
      </c>
      <c r="R9" s="228">
        <v>20030.189497014901</v>
      </c>
      <c r="S9" s="10" t="s">
        <v>181</v>
      </c>
    </row>
    <row r="10" spans="1:19" x14ac:dyDescent="0.25">
      <c r="A10" s="12" t="s">
        <v>173</v>
      </c>
      <c r="B10" s="228">
        <v>378.67573880597001</v>
      </c>
      <c r="C10" s="10" t="s">
        <v>159</v>
      </c>
      <c r="D10" s="228">
        <v>7969.0481776119404</v>
      </c>
      <c r="E10" s="10" t="s">
        <v>159</v>
      </c>
      <c r="F10" s="228">
        <v>543.069897014925</v>
      </c>
      <c r="G10" s="10" t="s">
        <v>159</v>
      </c>
      <c r="H10" s="228">
        <v>2994.2123880597001</v>
      </c>
      <c r="I10" s="10" t="s">
        <v>181</v>
      </c>
      <c r="J10" s="228">
        <v>1248.14569701493</v>
      </c>
      <c r="K10" s="10" t="s">
        <v>181</v>
      </c>
      <c r="L10" s="228">
        <v>407.186291044776</v>
      </c>
      <c r="M10" s="10" t="s">
        <v>159</v>
      </c>
      <c r="N10" s="228">
        <v>5206.5535328358201</v>
      </c>
      <c r="O10" s="10" t="s">
        <v>159</v>
      </c>
      <c r="P10" s="228">
        <v>1719.0222477611901</v>
      </c>
      <c r="Q10" s="10" t="s">
        <v>159</v>
      </c>
      <c r="R10" s="228">
        <v>20465.9139701493</v>
      </c>
      <c r="S10" s="10" t="s">
        <v>181</v>
      </c>
    </row>
    <row r="11" spans="1:19" x14ac:dyDescent="0.25">
      <c r="A11" s="12" t="s">
        <v>174</v>
      </c>
      <c r="B11" s="228">
        <v>408.67014749262501</v>
      </c>
      <c r="C11" s="10" t="s">
        <v>159</v>
      </c>
      <c r="D11" s="228">
        <v>7956.4296135693203</v>
      </c>
      <c r="E11" s="10" t="s">
        <v>159</v>
      </c>
      <c r="F11" s="228">
        <v>624.14689233038303</v>
      </c>
      <c r="G11" s="10" t="s">
        <v>159</v>
      </c>
      <c r="H11" s="228">
        <v>3010.8058097345101</v>
      </c>
      <c r="I11" s="10" t="s">
        <v>181</v>
      </c>
      <c r="J11" s="228">
        <v>1264.87233185841</v>
      </c>
      <c r="K11" s="10" t="s">
        <v>181</v>
      </c>
      <c r="L11" s="228">
        <v>394.54553244837803</v>
      </c>
      <c r="M11" s="10" t="s">
        <v>159</v>
      </c>
      <c r="N11" s="228">
        <v>5287.5429011799397</v>
      </c>
      <c r="O11" s="10" t="s">
        <v>159</v>
      </c>
      <c r="P11" s="228">
        <v>1788.4489616519199</v>
      </c>
      <c r="Q11" s="10" t="s">
        <v>159</v>
      </c>
      <c r="R11" s="228">
        <v>20735.462190265502</v>
      </c>
      <c r="S11" s="10" t="s">
        <v>181</v>
      </c>
    </row>
    <row r="12" spans="1:19" x14ac:dyDescent="0.25">
      <c r="A12" s="12" t="s">
        <v>175</v>
      </c>
      <c r="B12" s="228">
        <v>495.65613256484102</v>
      </c>
      <c r="C12" s="10" t="s">
        <v>181</v>
      </c>
      <c r="D12" s="228">
        <v>7872.8465115273802</v>
      </c>
      <c r="E12" s="10" t="s">
        <v>159</v>
      </c>
      <c r="F12" s="228">
        <v>704.78971757925103</v>
      </c>
      <c r="G12" s="10" t="s">
        <v>159</v>
      </c>
      <c r="H12" s="228">
        <v>2898.7301282420699</v>
      </c>
      <c r="I12" s="10" t="s">
        <v>181</v>
      </c>
      <c r="J12" s="228">
        <v>1242.59299279539</v>
      </c>
      <c r="K12" s="10" t="s">
        <v>181</v>
      </c>
      <c r="L12" s="228">
        <v>363.487227850144</v>
      </c>
      <c r="M12" s="10" t="s">
        <v>159</v>
      </c>
      <c r="N12" s="228">
        <v>5171.8433487031698</v>
      </c>
      <c r="O12" s="10" t="s">
        <v>159</v>
      </c>
      <c r="P12" s="228">
        <v>1769.94325648415</v>
      </c>
      <c r="Q12" s="10" t="s">
        <v>159</v>
      </c>
      <c r="R12" s="228">
        <v>20519.889315746401</v>
      </c>
      <c r="S12" s="10" t="s">
        <v>181</v>
      </c>
    </row>
    <row r="13" spans="1:19" x14ac:dyDescent="0.25">
      <c r="A13" s="12" t="s">
        <v>176</v>
      </c>
      <c r="B13" s="228">
        <v>750.09913451087004</v>
      </c>
      <c r="C13" s="10" t="s">
        <v>181</v>
      </c>
      <c r="D13" s="228">
        <v>7428.1946657608696</v>
      </c>
      <c r="E13" s="10" t="s">
        <v>181</v>
      </c>
      <c r="F13" s="228">
        <v>966.59175543478295</v>
      </c>
      <c r="G13" s="10" t="s">
        <v>159</v>
      </c>
      <c r="H13" s="228">
        <v>2466.62967934783</v>
      </c>
      <c r="I13" s="10" t="s">
        <v>181</v>
      </c>
      <c r="J13" s="228">
        <v>1232.35905706522</v>
      </c>
      <c r="K13" s="10" t="s">
        <v>181</v>
      </c>
      <c r="L13" s="228">
        <v>365.57427173912998</v>
      </c>
      <c r="M13" s="10" t="s">
        <v>159</v>
      </c>
      <c r="N13" s="228">
        <v>5257.78842663044</v>
      </c>
      <c r="O13" s="10" t="s">
        <v>159</v>
      </c>
      <c r="P13" s="228">
        <v>1695.41372282609</v>
      </c>
      <c r="Q13" s="10" t="s">
        <v>159</v>
      </c>
      <c r="R13" s="228">
        <v>20162.650713315201</v>
      </c>
      <c r="S13" s="10" t="s">
        <v>181</v>
      </c>
    </row>
    <row r="14" spans="1:19" x14ac:dyDescent="0.25">
      <c r="A14" s="12" t="s">
        <v>177</v>
      </c>
      <c r="B14" s="228">
        <v>980.65761030383101</v>
      </c>
      <c r="C14" s="10" t="s">
        <v>181</v>
      </c>
      <c r="D14" s="228">
        <v>7647.89227212682</v>
      </c>
      <c r="E14" s="10" t="s">
        <v>181</v>
      </c>
      <c r="F14" s="228">
        <v>1733.73163936592</v>
      </c>
      <c r="G14" s="10" t="s">
        <v>159</v>
      </c>
      <c r="H14" s="228">
        <v>2470.3982774108299</v>
      </c>
      <c r="I14" s="10" t="s">
        <v>181</v>
      </c>
      <c r="J14" s="228">
        <v>1244.18155482166</v>
      </c>
      <c r="K14" s="10" t="s">
        <v>181</v>
      </c>
      <c r="L14" s="228">
        <v>388.131774636724</v>
      </c>
      <c r="M14" s="10" t="s">
        <v>181</v>
      </c>
      <c r="N14" s="228">
        <v>5547.4833368560103</v>
      </c>
      <c r="O14" s="10" t="s">
        <v>159</v>
      </c>
      <c r="P14" s="228">
        <v>1666.5247648612899</v>
      </c>
      <c r="Q14" s="10" t="s">
        <v>159</v>
      </c>
      <c r="R14" s="228">
        <v>21679.001230383099</v>
      </c>
      <c r="S14" s="10" t="s">
        <v>181</v>
      </c>
    </row>
    <row r="15" spans="1:19" x14ac:dyDescent="0.25">
      <c r="A15" s="12" t="s">
        <v>178</v>
      </c>
      <c r="B15" s="228">
        <v>1149.6011333333299</v>
      </c>
      <c r="C15" s="10" t="s">
        <v>181</v>
      </c>
      <c r="D15" s="228">
        <v>7858.7474666666703</v>
      </c>
      <c r="E15" s="10" t="s">
        <v>181</v>
      </c>
      <c r="F15" s="228">
        <v>2299.9009166666701</v>
      </c>
      <c r="G15" s="10" t="s">
        <v>159</v>
      </c>
      <c r="H15" s="228">
        <v>2546.3434000000002</v>
      </c>
      <c r="I15" s="10" t="s">
        <v>181</v>
      </c>
      <c r="J15" s="228">
        <v>1184.54698333333</v>
      </c>
      <c r="K15" s="10" t="s">
        <v>181</v>
      </c>
      <c r="L15" s="228">
        <v>417.03323333333299</v>
      </c>
      <c r="M15" s="10" t="s">
        <v>181</v>
      </c>
      <c r="N15" s="228">
        <v>5705.79741666667</v>
      </c>
      <c r="O15" s="10" t="s">
        <v>159</v>
      </c>
      <c r="P15" s="228">
        <v>1727.3387</v>
      </c>
      <c r="Q15" s="10" t="s">
        <v>159</v>
      </c>
      <c r="R15" s="228">
        <v>22889.309249999998</v>
      </c>
      <c r="S15" s="10" t="s">
        <v>181</v>
      </c>
    </row>
    <row r="16" spans="1:19" x14ac:dyDescent="0.25">
      <c r="A16" s="12" t="s">
        <v>182</v>
      </c>
      <c r="B16" s="228">
        <v>647.62749186483097</v>
      </c>
      <c r="C16" s="10" t="s">
        <v>181</v>
      </c>
      <c r="D16" s="228">
        <v>8171.4898873592001</v>
      </c>
      <c r="E16" s="10" t="s">
        <v>159</v>
      </c>
      <c r="F16" s="228">
        <v>2669.2569224029999</v>
      </c>
      <c r="G16" s="10" t="s">
        <v>159</v>
      </c>
      <c r="H16" s="228">
        <v>2686.7132866082602</v>
      </c>
      <c r="I16" s="10" t="s">
        <v>181</v>
      </c>
      <c r="J16" s="228">
        <v>1193.89077847309</v>
      </c>
      <c r="K16" s="10" t="s">
        <v>181</v>
      </c>
      <c r="L16" s="228">
        <v>423.90076220275301</v>
      </c>
      <c r="M16" s="10" t="s">
        <v>181</v>
      </c>
      <c r="N16" s="228">
        <v>5817.5929361702101</v>
      </c>
      <c r="O16" s="10" t="s">
        <v>159</v>
      </c>
      <c r="P16" s="228">
        <v>1808.7153654568201</v>
      </c>
      <c r="Q16" s="10" t="s">
        <v>159</v>
      </c>
      <c r="R16" s="228">
        <v>23419.187430538201</v>
      </c>
      <c r="S16" s="10" t="s">
        <v>181</v>
      </c>
    </row>
    <row r="17" spans="1:19" x14ac:dyDescent="0.25">
      <c r="A17" s="12" t="s">
        <v>183</v>
      </c>
      <c r="B17" s="228">
        <v>621.12371026894903</v>
      </c>
      <c r="C17" s="10" t="s">
        <v>181</v>
      </c>
      <c r="D17" s="228">
        <v>8123.9278337408296</v>
      </c>
      <c r="E17" s="10" t="s">
        <v>159</v>
      </c>
      <c r="F17" s="228">
        <v>3269.2590867970698</v>
      </c>
      <c r="G17" s="10" t="s">
        <v>159</v>
      </c>
      <c r="H17" s="228">
        <v>2778.0432799511</v>
      </c>
      <c r="I17" s="10" t="s">
        <v>181</v>
      </c>
      <c r="J17" s="228">
        <v>1277.8074902200501</v>
      </c>
      <c r="K17" s="10" t="s">
        <v>181</v>
      </c>
      <c r="L17" s="228">
        <v>434.38985085574598</v>
      </c>
      <c r="M17" s="10" t="s">
        <v>181</v>
      </c>
      <c r="N17" s="228">
        <v>5923.77635085575</v>
      </c>
      <c r="O17" s="10" t="s">
        <v>159</v>
      </c>
      <c r="P17" s="228">
        <v>1972.2946185819101</v>
      </c>
      <c r="Q17" s="10" t="s">
        <v>159</v>
      </c>
      <c r="R17" s="228">
        <v>24400.622221271398</v>
      </c>
      <c r="S17" s="10" t="s">
        <v>181</v>
      </c>
    </row>
    <row r="18" spans="1:19" x14ac:dyDescent="0.25">
      <c r="A18" s="12" t="s">
        <v>184</v>
      </c>
      <c r="B18" s="228">
        <v>500.62731990521303</v>
      </c>
      <c r="C18" s="10" t="s">
        <v>181</v>
      </c>
      <c r="D18" s="228">
        <v>7762.0497962085301</v>
      </c>
      <c r="E18" s="10" t="s">
        <v>159</v>
      </c>
      <c r="F18" s="228">
        <v>3616.0952437322298</v>
      </c>
      <c r="G18" s="10" t="s">
        <v>159</v>
      </c>
      <c r="H18" s="228">
        <v>2744.65446267168</v>
      </c>
      <c r="I18" s="10" t="s">
        <v>181</v>
      </c>
      <c r="J18" s="228">
        <v>1121.46200473934</v>
      </c>
      <c r="K18" s="10" t="s">
        <v>181</v>
      </c>
      <c r="L18" s="228">
        <v>446.242836492891</v>
      </c>
      <c r="M18" s="10" t="s">
        <v>181</v>
      </c>
      <c r="N18" s="228">
        <v>5873.4008317535499</v>
      </c>
      <c r="O18" s="10" t="s">
        <v>159</v>
      </c>
      <c r="P18" s="228">
        <v>2060.9583424170601</v>
      </c>
      <c r="Q18" s="10" t="s">
        <v>159</v>
      </c>
      <c r="R18" s="228">
        <v>24125.490837920501</v>
      </c>
      <c r="S18" s="10" t="s">
        <v>181</v>
      </c>
    </row>
    <row r="19" spans="1:19" x14ac:dyDescent="0.25">
      <c r="A19" s="12" t="s">
        <v>185</v>
      </c>
      <c r="B19" s="228">
        <v>372.64187341772202</v>
      </c>
      <c r="C19" s="10" t="s">
        <v>181</v>
      </c>
      <c r="D19" s="228">
        <v>7734.02042232451</v>
      </c>
      <c r="E19" s="10" t="s">
        <v>159</v>
      </c>
      <c r="F19" s="228">
        <v>5017.6067686996503</v>
      </c>
      <c r="G19" s="10" t="s">
        <v>159</v>
      </c>
      <c r="H19" s="228">
        <v>2865.4642784810098</v>
      </c>
      <c r="I19" s="10" t="s">
        <v>181</v>
      </c>
      <c r="J19" s="228">
        <v>1147.8172278480999</v>
      </c>
      <c r="K19" s="10" t="s">
        <v>181</v>
      </c>
      <c r="L19" s="228">
        <v>519.57288492520104</v>
      </c>
      <c r="M19" s="10" t="s">
        <v>181</v>
      </c>
      <c r="N19" s="228">
        <v>6063.7251611047204</v>
      </c>
      <c r="O19" s="10" t="s">
        <v>159</v>
      </c>
      <c r="P19" s="228">
        <v>2217.14352243959</v>
      </c>
      <c r="Q19" s="10" t="s">
        <v>159</v>
      </c>
      <c r="R19" s="228">
        <v>25937.992139240501</v>
      </c>
      <c r="S19" s="10" t="s">
        <v>181</v>
      </c>
    </row>
    <row r="20" spans="1:19" x14ac:dyDescent="0.25">
      <c r="A20" s="12" t="s">
        <v>186</v>
      </c>
      <c r="B20" s="228">
        <v>390.68076280623598</v>
      </c>
      <c r="C20" s="10" t="s">
        <v>181</v>
      </c>
      <c r="D20" s="228">
        <v>7247.3475033407603</v>
      </c>
      <c r="E20" s="10" t="s">
        <v>159</v>
      </c>
      <c r="F20" s="228">
        <v>5509.83499331849</v>
      </c>
      <c r="G20" s="10" t="s">
        <v>159</v>
      </c>
      <c r="H20" s="228">
        <v>2803.3286389034602</v>
      </c>
      <c r="I20" s="10" t="s">
        <v>181</v>
      </c>
      <c r="J20" s="228">
        <v>1059.9215155902</v>
      </c>
      <c r="K20" s="10" t="s">
        <v>181</v>
      </c>
      <c r="L20" s="228">
        <v>646.34426391982197</v>
      </c>
      <c r="M20" s="10" t="s">
        <v>181</v>
      </c>
      <c r="N20" s="228">
        <v>5727.73107683742</v>
      </c>
      <c r="O20" s="10" t="s">
        <v>181</v>
      </c>
      <c r="P20" s="228">
        <v>2198.13765924276</v>
      </c>
      <c r="Q20" s="10" t="s">
        <v>159</v>
      </c>
      <c r="R20" s="228">
        <v>25583.326413959101</v>
      </c>
      <c r="S20" s="10" t="s">
        <v>181</v>
      </c>
    </row>
    <row r="21" spans="1:19" x14ac:dyDescent="0.25">
      <c r="A21" s="12" t="s">
        <v>188</v>
      </c>
      <c r="B21" s="228">
        <v>340.39289848812098</v>
      </c>
      <c r="C21" s="10" t="s">
        <v>181</v>
      </c>
      <c r="D21" s="228">
        <v>7493.4279492440601</v>
      </c>
      <c r="E21" s="10" t="s">
        <v>159</v>
      </c>
      <c r="F21" s="228">
        <v>6062.4888326133896</v>
      </c>
      <c r="G21" s="10" t="s">
        <v>159</v>
      </c>
      <c r="H21" s="228">
        <v>2943.7403563714902</v>
      </c>
      <c r="I21" s="10" t="s">
        <v>181</v>
      </c>
      <c r="J21" s="228">
        <v>1088.6245485961099</v>
      </c>
      <c r="K21" s="10" t="s">
        <v>181</v>
      </c>
      <c r="L21" s="228">
        <v>938.55815010799097</v>
      </c>
      <c r="M21" s="10" t="s">
        <v>181</v>
      </c>
      <c r="N21" s="228">
        <v>6142.8178682505404</v>
      </c>
      <c r="O21" s="10" t="s">
        <v>159</v>
      </c>
      <c r="P21" s="228">
        <v>2239.7161654913798</v>
      </c>
      <c r="Q21" s="10" t="s">
        <v>159</v>
      </c>
      <c r="R21" s="228">
        <v>27249.7667691631</v>
      </c>
      <c r="S21" s="10" t="s">
        <v>181</v>
      </c>
    </row>
    <row r="22" spans="1:19" x14ac:dyDescent="0.25">
      <c r="A22" s="12" t="s">
        <v>189</v>
      </c>
      <c r="B22" s="228">
        <v>340.58882383966198</v>
      </c>
      <c r="C22" s="10" t="s">
        <v>181</v>
      </c>
      <c r="D22" s="228">
        <v>7474.6654694092804</v>
      </c>
      <c r="E22" s="10" t="s">
        <v>159</v>
      </c>
      <c r="F22" s="228">
        <v>6533.6570767521098</v>
      </c>
      <c r="G22" s="10" t="s">
        <v>159</v>
      </c>
      <c r="H22" s="228">
        <v>2885.2577658227801</v>
      </c>
      <c r="I22" s="10" t="s">
        <v>181</v>
      </c>
      <c r="J22" s="228">
        <v>1072.0142004219399</v>
      </c>
      <c r="K22" s="10" t="s">
        <v>181</v>
      </c>
      <c r="L22" s="228">
        <v>928.03726687763697</v>
      </c>
      <c r="M22" s="10" t="s">
        <v>181</v>
      </c>
      <c r="N22" s="228">
        <v>6077.8574307427698</v>
      </c>
      <c r="O22" s="10" t="s">
        <v>159</v>
      </c>
      <c r="P22" s="228">
        <v>2092.1696592827002</v>
      </c>
      <c r="Q22" s="10" t="s">
        <v>159</v>
      </c>
      <c r="R22" s="228">
        <v>27404.2476931489</v>
      </c>
      <c r="S22" s="10" t="s">
        <v>181</v>
      </c>
    </row>
    <row r="23" spans="1:19" x14ac:dyDescent="0.25">
      <c r="A23" s="12" t="s">
        <v>190</v>
      </c>
      <c r="B23" s="228">
        <v>346.737623336745</v>
      </c>
      <c r="C23" s="10" t="s">
        <v>181</v>
      </c>
      <c r="D23" s="228">
        <v>7280.5486212896603</v>
      </c>
      <c r="E23" s="10" t="s">
        <v>159</v>
      </c>
      <c r="F23" s="228">
        <v>6723.9802668321399</v>
      </c>
      <c r="G23" s="10" t="s">
        <v>159</v>
      </c>
      <c r="H23" s="228">
        <v>2826.01690890481</v>
      </c>
      <c r="I23" s="10" t="s">
        <v>181</v>
      </c>
      <c r="J23" s="228">
        <v>1073.5207328556801</v>
      </c>
      <c r="K23" s="10" t="s">
        <v>181</v>
      </c>
      <c r="L23" s="228">
        <v>1142.1508464687799</v>
      </c>
      <c r="M23" s="10" t="s">
        <v>181</v>
      </c>
      <c r="N23" s="228">
        <v>5922.0896970317299</v>
      </c>
      <c r="O23" s="10" t="s">
        <v>181</v>
      </c>
      <c r="P23" s="228">
        <v>2217.1045066530201</v>
      </c>
      <c r="Q23" s="10" t="s">
        <v>159</v>
      </c>
      <c r="R23" s="228">
        <v>27532.149203372599</v>
      </c>
      <c r="S23" s="10" t="s">
        <v>181</v>
      </c>
    </row>
    <row r="24" spans="1:19" x14ac:dyDescent="0.25">
      <c r="A24" s="12" t="s">
        <v>191</v>
      </c>
      <c r="B24" s="228">
        <v>208.993538</v>
      </c>
      <c r="C24" s="10" t="s">
        <v>181</v>
      </c>
      <c r="D24" s="228">
        <v>7631.4944809999997</v>
      </c>
      <c r="E24" s="10" t="s">
        <v>159</v>
      </c>
      <c r="F24" s="228">
        <v>6790.3935231599999</v>
      </c>
      <c r="G24" s="10" t="s">
        <v>159</v>
      </c>
      <c r="H24" s="228">
        <v>2784.5044630000002</v>
      </c>
      <c r="I24" s="10" t="s">
        <v>181</v>
      </c>
      <c r="J24" s="228">
        <v>1003.636179</v>
      </c>
      <c r="K24" s="10" t="s">
        <v>181</v>
      </c>
      <c r="L24" s="228">
        <v>1087.8299119999999</v>
      </c>
      <c r="M24" s="10" t="s">
        <v>181</v>
      </c>
      <c r="N24" s="228">
        <v>5849.498122</v>
      </c>
      <c r="O24" s="10" t="s">
        <v>181</v>
      </c>
      <c r="P24" s="228">
        <v>2396.218734</v>
      </c>
      <c r="Q24" s="10" t="s">
        <v>159</v>
      </c>
      <c r="R24" s="228">
        <v>27752.56895216</v>
      </c>
      <c r="S24" s="10" t="s">
        <v>181</v>
      </c>
    </row>
    <row r="25" spans="1:19" x14ac:dyDescent="0.25">
      <c r="A25" s="12" t="s">
        <v>192</v>
      </c>
      <c r="B25" s="228">
        <v>195.38257869012699</v>
      </c>
      <c r="C25" s="10" t="s">
        <v>181</v>
      </c>
      <c r="D25" s="228">
        <v>7278.3092502443797</v>
      </c>
      <c r="E25" s="10" t="s">
        <v>181</v>
      </c>
      <c r="F25" s="228">
        <v>8250.7646513391992</v>
      </c>
      <c r="G25" s="10" t="s">
        <v>159</v>
      </c>
      <c r="H25" s="228">
        <v>2659.0189833822101</v>
      </c>
      <c r="I25" s="10" t="s">
        <v>181</v>
      </c>
      <c r="J25" s="228">
        <v>859.984641251222</v>
      </c>
      <c r="K25" s="10" t="s">
        <v>181</v>
      </c>
      <c r="L25" s="228">
        <v>255.697757761486</v>
      </c>
      <c r="M25" s="10" t="s">
        <v>181</v>
      </c>
      <c r="N25" s="228">
        <v>5191.2373264907101</v>
      </c>
      <c r="O25" s="10" t="s">
        <v>181</v>
      </c>
      <c r="P25" s="228">
        <v>2436.0832922776099</v>
      </c>
      <c r="Q25" s="10" t="s">
        <v>159</v>
      </c>
      <c r="R25" s="228">
        <v>27126.478481437</v>
      </c>
      <c r="S25" s="10" t="s">
        <v>181</v>
      </c>
    </row>
    <row r="26" spans="1:19" x14ac:dyDescent="0.25">
      <c r="A26" s="12" t="s">
        <v>193</v>
      </c>
      <c r="B26" s="228">
        <v>191.73804000000001</v>
      </c>
      <c r="C26" s="10" t="s">
        <v>181</v>
      </c>
      <c r="D26" s="228">
        <v>7813.2154904761901</v>
      </c>
      <c r="E26" s="10" t="s">
        <v>159</v>
      </c>
      <c r="F26" s="228">
        <v>9502.3519716047595</v>
      </c>
      <c r="G26" s="10" t="s">
        <v>159</v>
      </c>
      <c r="H26" s="228">
        <v>2546.1603142857098</v>
      </c>
      <c r="I26" s="10" t="s">
        <v>181</v>
      </c>
      <c r="J26" s="228">
        <v>796.55042380952398</v>
      </c>
      <c r="K26" s="10" t="s">
        <v>181</v>
      </c>
      <c r="L26" s="228">
        <v>365.90731047618999</v>
      </c>
      <c r="M26" s="10" t="s">
        <v>181</v>
      </c>
      <c r="N26" s="228">
        <v>4951.3002892884797</v>
      </c>
      <c r="O26" s="10" t="s">
        <v>181</v>
      </c>
      <c r="P26" s="228">
        <v>2460.1268961904798</v>
      </c>
      <c r="Q26" s="10" t="s">
        <v>159</v>
      </c>
      <c r="R26" s="228">
        <v>28627.350736131299</v>
      </c>
      <c r="S26" s="10" t="s">
        <v>181</v>
      </c>
    </row>
    <row r="27" spans="1:19" x14ac:dyDescent="0.25">
      <c r="A27" s="12" t="s">
        <v>194</v>
      </c>
      <c r="B27" s="228">
        <v>182.58066666666701</v>
      </c>
      <c r="C27" s="10" t="s">
        <v>181</v>
      </c>
      <c r="D27" s="228">
        <v>7906.4689166666703</v>
      </c>
      <c r="E27" s="10" t="s">
        <v>159</v>
      </c>
      <c r="F27" s="228">
        <v>10545.4864829167</v>
      </c>
      <c r="G27" s="10" t="s">
        <v>159</v>
      </c>
      <c r="H27" s="228">
        <v>2407.56316666667</v>
      </c>
      <c r="I27" s="10" t="s">
        <v>181</v>
      </c>
      <c r="J27" s="228">
        <v>804.36741666666705</v>
      </c>
      <c r="K27" s="10" t="s">
        <v>181</v>
      </c>
      <c r="L27" s="228">
        <v>413.06741666666699</v>
      </c>
      <c r="M27" s="10" t="s">
        <v>181</v>
      </c>
      <c r="N27" s="228">
        <v>5050.9138333333303</v>
      </c>
      <c r="O27" s="10" t="s">
        <v>181</v>
      </c>
      <c r="P27" s="228">
        <v>2361.8649166666701</v>
      </c>
      <c r="Q27" s="10" t="s">
        <v>159</v>
      </c>
      <c r="R27" s="228">
        <v>29672.31281625</v>
      </c>
      <c r="S27" s="10" t="s">
        <v>181</v>
      </c>
    </row>
    <row r="28" spans="1:19" x14ac:dyDescent="0.25">
      <c r="A28" s="12" t="s">
        <v>196</v>
      </c>
      <c r="B28" s="228">
        <v>155.052956602031</v>
      </c>
      <c r="C28" s="10" t="s">
        <v>181</v>
      </c>
      <c r="D28" s="228">
        <v>8069.4884875346297</v>
      </c>
      <c r="E28" s="10" t="s">
        <v>181</v>
      </c>
      <c r="F28" s="228">
        <v>13711.809063693399</v>
      </c>
      <c r="G28" s="10" t="s">
        <v>159</v>
      </c>
      <c r="H28" s="228">
        <v>2518.1266361957501</v>
      </c>
      <c r="I28" s="10" t="s">
        <v>181</v>
      </c>
      <c r="J28" s="228">
        <v>804.32866574330603</v>
      </c>
      <c r="K28" s="10" t="s">
        <v>181</v>
      </c>
      <c r="L28" s="228">
        <v>479.67852539242801</v>
      </c>
      <c r="M28" s="10" t="s">
        <v>181</v>
      </c>
      <c r="N28" s="228">
        <v>4950.33934533703</v>
      </c>
      <c r="O28" s="10" t="s">
        <v>181</v>
      </c>
      <c r="P28" s="228">
        <v>2294.2113471837501</v>
      </c>
      <c r="Q28" s="10" t="s">
        <v>159</v>
      </c>
      <c r="R28" s="228">
        <v>32983.035027682403</v>
      </c>
      <c r="S28" s="10" t="s">
        <v>181</v>
      </c>
    </row>
    <row r="29" spans="1:19" x14ac:dyDescent="0.25">
      <c r="A29" s="12" t="s">
        <v>197</v>
      </c>
      <c r="B29" s="228">
        <v>170.66694918330299</v>
      </c>
      <c r="C29" s="10" t="s">
        <v>181</v>
      </c>
      <c r="D29" s="228">
        <v>7876.52422867514</v>
      </c>
      <c r="E29" s="10" t="s">
        <v>181</v>
      </c>
      <c r="F29" s="228">
        <v>17015.1610884211</v>
      </c>
      <c r="G29" s="10" t="s">
        <v>159</v>
      </c>
      <c r="H29" s="228">
        <v>2297.7883028208498</v>
      </c>
      <c r="I29" s="10" t="s">
        <v>181</v>
      </c>
      <c r="J29" s="228">
        <v>759.688116703839</v>
      </c>
      <c r="K29" s="10" t="s">
        <v>181</v>
      </c>
      <c r="L29" s="228">
        <v>456.76598230220497</v>
      </c>
      <c r="M29" s="10" t="s">
        <v>181</v>
      </c>
      <c r="N29" s="228">
        <v>4959.7293284936504</v>
      </c>
      <c r="O29" s="10" t="s">
        <v>181</v>
      </c>
      <c r="P29" s="228">
        <v>2142.44420656488</v>
      </c>
      <c r="Q29" s="10" t="s">
        <v>159</v>
      </c>
      <c r="R29" s="228">
        <v>35678.768203164902</v>
      </c>
      <c r="S29" s="10" t="s">
        <v>181</v>
      </c>
    </row>
    <row r="30" spans="1:19" x14ac:dyDescent="0.25">
      <c r="A30" s="12" t="s">
        <v>199</v>
      </c>
      <c r="B30" s="228">
        <v>181.50064024933201</v>
      </c>
      <c r="C30" s="10" t="s">
        <v>181</v>
      </c>
      <c r="D30" s="228">
        <v>7906.1323241317896</v>
      </c>
      <c r="E30" s="10" t="s">
        <v>181</v>
      </c>
      <c r="F30" s="228">
        <v>25659.298986642902</v>
      </c>
      <c r="G30" s="10" t="s">
        <v>417</v>
      </c>
      <c r="H30" s="228">
        <v>2250.4394822098402</v>
      </c>
      <c r="I30" s="10" t="s">
        <v>181</v>
      </c>
      <c r="J30" s="228">
        <v>730.51103807563698</v>
      </c>
      <c r="K30" s="10" t="s">
        <v>181</v>
      </c>
      <c r="L30" s="228">
        <v>462.21947272582401</v>
      </c>
      <c r="M30" s="10" t="s">
        <v>181</v>
      </c>
      <c r="N30" s="228">
        <v>4999.05345029004</v>
      </c>
      <c r="O30" s="10" t="s">
        <v>181</v>
      </c>
      <c r="P30" s="228">
        <v>2142.6001861086402</v>
      </c>
      <c r="Q30" s="10" t="s">
        <v>159</v>
      </c>
      <c r="R30" s="228">
        <v>44331.755580434001</v>
      </c>
      <c r="S30" s="10" t="s">
        <v>202</v>
      </c>
    </row>
    <row r="31" spans="1:19" x14ac:dyDescent="0.25">
      <c r="A31" s="12" t="s">
        <v>200</v>
      </c>
      <c r="B31" s="228">
        <v>195.10001226993899</v>
      </c>
      <c r="C31" s="10" t="s">
        <v>181</v>
      </c>
      <c r="D31" s="228">
        <v>8215.2120815074504</v>
      </c>
      <c r="E31" s="10" t="s">
        <v>181</v>
      </c>
      <c r="F31" s="228">
        <v>28353.2716441718</v>
      </c>
      <c r="G31" s="10" t="s">
        <v>201</v>
      </c>
      <c r="H31" s="228">
        <v>2041.1789963175299</v>
      </c>
      <c r="I31" s="10" t="s">
        <v>181</v>
      </c>
      <c r="J31" s="228">
        <v>669.291717819562</v>
      </c>
      <c r="K31" s="10" t="s">
        <v>181</v>
      </c>
      <c r="L31" s="228">
        <v>363.64937426829101</v>
      </c>
      <c r="M31" s="10" t="s">
        <v>181</v>
      </c>
      <c r="N31" s="228">
        <v>4958.4446757230498</v>
      </c>
      <c r="O31" s="10" t="s">
        <v>418</v>
      </c>
      <c r="P31" s="228">
        <v>2042.98010166521</v>
      </c>
      <c r="Q31" s="10" t="s">
        <v>159</v>
      </c>
      <c r="R31" s="228">
        <v>46839.1286037428</v>
      </c>
      <c r="S31" s="10" t="s">
        <v>202</v>
      </c>
    </row>
    <row r="32" spans="1:19" x14ac:dyDescent="0.25">
      <c r="A32" s="15" t="s">
        <v>203</v>
      </c>
      <c r="B32" s="229">
        <v>581.98</v>
      </c>
      <c r="C32" s="14" t="s">
        <v>159</v>
      </c>
      <c r="D32" s="229">
        <v>7395.8339999999998</v>
      </c>
      <c r="E32" s="14" t="s">
        <v>255</v>
      </c>
      <c r="F32" s="229">
        <v>251.71811700000001</v>
      </c>
      <c r="G32" s="14" t="s">
        <v>198</v>
      </c>
      <c r="H32" s="229">
        <v>5852.4679999999998</v>
      </c>
      <c r="I32" s="14" t="s">
        <v>159</v>
      </c>
      <c r="J32" s="229">
        <v>521.68799999999999</v>
      </c>
      <c r="K32" s="14" t="s">
        <v>229</v>
      </c>
      <c r="L32" s="229">
        <v>244.827</v>
      </c>
      <c r="M32" s="14" t="s">
        <v>159</v>
      </c>
      <c r="N32" s="229">
        <v>4174.8328336183404</v>
      </c>
      <c r="O32" s="14" t="s">
        <v>256</v>
      </c>
      <c r="P32" s="229">
        <v>3494.723</v>
      </c>
      <c r="Q32" s="14" t="s">
        <v>159</v>
      </c>
      <c r="R32" s="229">
        <v>22518.070950618301</v>
      </c>
      <c r="S32" s="14" t="s">
        <v>159</v>
      </c>
    </row>
    <row r="34" spans="1:2" x14ac:dyDescent="0.25">
      <c r="A34" s="16" t="s">
        <v>204</v>
      </c>
      <c r="B34" s="16" t="s">
        <v>205</v>
      </c>
    </row>
    <row r="36" spans="1:2" x14ac:dyDescent="0.25">
      <c r="B36" s="16" t="s">
        <v>419</v>
      </c>
    </row>
    <row r="37" spans="1:2" x14ac:dyDescent="0.25">
      <c r="B37" s="16" t="s">
        <v>420</v>
      </c>
    </row>
    <row r="38" spans="1:2" x14ac:dyDescent="0.25">
      <c r="B38" s="16" t="s">
        <v>421</v>
      </c>
    </row>
    <row r="39" spans="1:2" x14ac:dyDescent="0.25">
      <c r="B39" s="16" t="s">
        <v>422</v>
      </c>
    </row>
    <row r="40" spans="1:2" x14ac:dyDescent="0.25">
      <c r="B40" s="16" t="s">
        <v>423</v>
      </c>
    </row>
    <row r="41" spans="1:2" x14ac:dyDescent="0.25">
      <c r="B41" s="16" t="s">
        <v>424</v>
      </c>
    </row>
    <row r="42" spans="1:2" x14ac:dyDescent="0.25">
      <c r="B42" s="16" t="s">
        <v>425</v>
      </c>
    </row>
    <row r="44" spans="1:2" x14ac:dyDescent="0.25">
      <c r="B44" s="16" t="s">
        <v>210</v>
      </c>
    </row>
    <row r="45" spans="1:2" x14ac:dyDescent="0.25">
      <c r="B45" s="16" t="s">
        <v>211</v>
      </c>
    </row>
    <row r="48" spans="1:2" x14ac:dyDescent="0.25">
      <c r="A48" s="17" t="str">
        <f>HYPERLINK("#'WAGERING 1'!A2", "&lt;&lt;&lt; Previous table")</f>
        <v>&lt;&lt;&lt; Previous table</v>
      </c>
    </row>
    <row r="49" spans="1:1" x14ac:dyDescent="0.25">
      <c r="A49" s="17" t="str">
        <f>HYPERLINK("#'WAGERING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4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HYPERLINK("#'INDEX'!B14", "Link to index")</f>
        <v>Link to index</v>
      </c>
    </row>
    <row r="2" spans="1:19" ht="15.75" customHeight="1" x14ac:dyDescent="0.25">
      <c r="A2" s="287" t="s">
        <v>224</v>
      </c>
      <c r="B2" s="286"/>
      <c r="C2" s="286"/>
      <c r="D2" s="286"/>
      <c r="E2" s="286"/>
      <c r="F2" s="286"/>
      <c r="G2" s="286"/>
      <c r="H2" s="286"/>
      <c r="I2" s="286"/>
      <c r="J2" s="286"/>
      <c r="K2" s="286"/>
      <c r="L2" s="286"/>
      <c r="M2" s="286"/>
      <c r="N2" s="286"/>
      <c r="O2" s="286"/>
      <c r="P2" s="286"/>
      <c r="Q2" s="286"/>
      <c r="R2" s="286"/>
      <c r="S2" s="286"/>
    </row>
    <row r="3" spans="1:19" ht="15.75" customHeight="1" x14ac:dyDescent="0.25">
      <c r="A3" s="287" t="s">
        <v>32</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225</v>
      </c>
      <c r="B6" s="288"/>
      <c r="C6" s="288"/>
      <c r="D6" s="288"/>
      <c r="E6" s="288"/>
      <c r="F6" s="288"/>
      <c r="G6" s="288"/>
      <c r="H6" s="288"/>
      <c r="I6" s="288"/>
      <c r="J6" s="288"/>
      <c r="K6" s="288"/>
      <c r="L6" s="288"/>
      <c r="M6" s="288"/>
      <c r="N6" s="288"/>
      <c r="O6" s="288"/>
      <c r="P6" s="288"/>
      <c r="Q6" s="288"/>
      <c r="R6" s="288"/>
      <c r="S6" s="288"/>
    </row>
    <row r="7" spans="1:19" x14ac:dyDescent="0.25">
      <c r="A7" s="12" t="s">
        <v>170</v>
      </c>
      <c r="B7" s="32">
        <v>0.55504136867199505</v>
      </c>
      <c r="C7" s="10" t="s">
        <v>159</v>
      </c>
      <c r="D7" s="32">
        <v>0</v>
      </c>
      <c r="E7" s="10" t="s">
        <v>159</v>
      </c>
      <c r="F7" s="32">
        <v>1.1735987261146501</v>
      </c>
      <c r="G7" s="10" t="s">
        <v>159</v>
      </c>
      <c r="H7" s="32">
        <v>0.46536536169432502</v>
      </c>
      <c r="I7" s="10" t="s">
        <v>159</v>
      </c>
      <c r="J7" s="32">
        <v>0.327322939517393</v>
      </c>
      <c r="K7" s="10" t="s">
        <v>159</v>
      </c>
      <c r="L7" s="32">
        <v>0.82521726941407303</v>
      </c>
      <c r="M7" s="10" t="s">
        <v>159</v>
      </c>
      <c r="N7" s="32">
        <v>0.44603754300244303</v>
      </c>
      <c r="O7" s="10" t="s">
        <v>159</v>
      </c>
      <c r="P7" s="32">
        <v>1.259968743023</v>
      </c>
      <c r="Q7" s="10" t="s">
        <v>159</v>
      </c>
      <c r="R7" s="32">
        <v>0.372285170964057</v>
      </c>
      <c r="S7" s="10" t="s">
        <v>159</v>
      </c>
    </row>
    <row r="8" spans="1:19" x14ac:dyDescent="0.25">
      <c r="A8" s="12" t="s">
        <v>171</v>
      </c>
      <c r="B8" s="32">
        <v>0.395903190914008</v>
      </c>
      <c r="C8" s="10" t="s">
        <v>159</v>
      </c>
      <c r="D8" s="32">
        <v>0.21775727156529601</v>
      </c>
      <c r="E8" s="10" t="s">
        <v>159</v>
      </c>
      <c r="F8" s="32">
        <v>1.70354679113186</v>
      </c>
      <c r="G8" s="10" t="s">
        <v>159</v>
      </c>
      <c r="H8" s="32">
        <v>0.66932150852419503</v>
      </c>
      <c r="I8" s="10" t="s">
        <v>159</v>
      </c>
      <c r="J8" s="32">
        <v>0.285026996834854</v>
      </c>
      <c r="K8" s="10" t="s">
        <v>159</v>
      </c>
      <c r="L8" s="32">
        <v>0.82022087825401002</v>
      </c>
      <c r="M8" s="10" t="s">
        <v>159</v>
      </c>
      <c r="N8" s="32">
        <v>0.58095362075290802</v>
      </c>
      <c r="O8" s="10" t="s">
        <v>159</v>
      </c>
      <c r="P8" s="32">
        <v>1.2918471069409401</v>
      </c>
      <c r="Q8" s="10" t="s">
        <v>159</v>
      </c>
      <c r="R8" s="32">
        <v>0.51948364518880197</v>
      </c>
      <c r="S8" s="10" t="s">
        <v>159</v>
      </c>
    </row>
    <row r="9" spans="1:19" x14ac:dyDescent="0.25">
      <c r="A9" s="12" t="s">
        <v>172</v>
      </c>
      <c r="B9" s="32">
        <v>0.22634791454730399</v>
      </c>
      <c r="C9" s="10" t="s">
        <v>159</v>
      </c>
      <c r="D9" s="32">
        <v>0.26633410211254599</v>
      </c>
      <c r="E9" s="10" t="s">
        <v>159</v>
      </c>
      <c r="F9" s="32">
        <v>1.2707919091161</v>
      </c>
      <c r="G9" s="10" t="s">
        <v>159</v>
      </c>
      <c r="H9" s="32">
        <v>0.72128865896824002</v>
      </c>
      <c r="I9" s="10" t="s">
        <v>159</v>
      </c>
      <c r="J9" s="32">
        <v>0.25314692825433199</v>
      </c>
      <c r="K9" s="10" t="s">
        <v>159</v>
      </c>
      <c r="L9" s="32">
        <v>0.94513623631270705</v>
      </c>
      <c r="M9" s="10" t="s">
        <v>159</v>
      </c>
      <c r="N9" s="32">
        <v>0.65157050091720403</v>
      </c>
      <c r="O9" s="10" t="s">
        <v>159</v>
      </c>
      <c r="P9" s="32">
        <v>1.08006216185104</v>
      </c>
      <c r="Q9" s="10" t="s">
        <v>159</v>
      </c>
      <c r="R9" s="32">
        <v>0.53512203635102296</v>
      </c>
      <c r="S9" s="10" t="s">
        <v>159</v>
      </c>
    </row>
    <row r="10" spans="1:19" x14ac:dyDescent="0.25">
      <c r="A10" s="12" t="s">
        <v>173</v>
      </c>
      <c r="B10" s="32">
        <v>0.21703089675960799</v>
      </c>
      <c r="C10" s="10" t="s">
        <v>159</v>
      </c>
      <c r="D10" s="32">
        <v>0.31635966591511699</v>
      </c>
      <c r="E10" s="10" t="s">
        <v>159</v>
      </c>
      <c r="F10" s="32">
        <v>1.2797300944669401</v>
      </c>
      <c r="G10" s="10" t="s">
        <v>159</v>
      </c>
      <c r="H10" s="32">
        <v>0.72181089620097105</v>
      </c>
      <c r="I10" s="10" t="s">
        <v>159</v>
      </c>
      <c r="J10" s="32">
        <v>0.26025680534155099</v>
      </c>
      <c r="K10" s="10" t="s">
        <v>159</v>
      </c>
      <c r="L10" s="32">
        <v>0.94552499999999995</v>
      </c>
      <c r="M10" s="10" t="s">
        <v>159</v>
      </c>
      <c r="N10" s="32">
        <v>0.79722905411936595</v>
      </c>
      <c r="O10" s="10" t="s">
        <v>159</v>
      </c>
      <c r="P10" s="32">
        <v>0.99074493345850101</v>
      </c>
      <c r="Q10" s="10" t="s">
        <v>159</v>
      </c>
      <c r="R10" s="32">
        <v>0.58106220354779403</v>
      </c>
      <c r="S10" s="10" t="s">
        <v>159</v>
      </c>
    </row>
    <row r="11" spans="1:19" x14ac:dyDescent="0.25">
      <c r="A11" s="12" t="s">
        <v>174</v>
      </c>
      <c r="B11" s="32">
        <v>0.195592121066539</v>
      </c>
      <c r="C11" s="10" t="s">
        <v>159</v>
      </c>
      <c r="D11" s="32">
        <v>0.32689359092303</v>
      </c>
      <c r="E11" s="10" t="s">
        <v>159</v>
      </c>
      <c r="F11" s="32">
        <v>1.3013665787580899</v>
      </c>
      <c r="G11" s="10" t="s">
        <v>159</v>
      </c>
      <c r="H11" s="32">
        <v>0.70980900064013797</v>
      </c>
      <c r="I11" s="10" t="s">
        <v>159</v>
      </c>
      <c r="J11" s="32">
        <v>0.25983253669615902</v>
      </c>
      <c r="K11" s="10" t="s">
        <v>159</v>
      </c>
      <c r="L11" s="32">
        <v>1.00843151693667</v>
      </c>
      <c r="M11" s="10" t="s">
        <v>159</v>
      </c>
      <c r="N11" s="32">
        <v>0.73355215690259601</v>
      </c>
      <c r="O11" s="10" t="s">
        <v>159</v>
      </c>
      <c r="P11" s="32">
        <v>0.76286072772898395</v>
      </c>
      <c r="Q11" s="10" t="s">
        <v>159</v>
      </c>
      <c r="R11" s="32">
        <v>0.54847309634008201</v>
      </c>
      <c r="S11" s="10" t="s">
        <v>159</v>
      </c>
    </row>
    <row r="12" spans="1:19" x14ac:dyDescent="0.25">
      <c r="A12" s="12" t="s">
        <v>175</v>
      </c>
      <c r="B12" s="32">
        <v>0.191620656057161</v>
      </c>
      <c r="C12" s="10" t="s">
        <v>159</v>
      </c>
      <c r="D12" s="32">
        <v>0.310449590237177</v>
      </c>
      <c r="E12" s="10" t="s">
        <v>159</v>
      </c>
      <c r="F12" s="32">
        <v>1.4282280219780199</v>
      </c>
      <c r="G12" s="10" t="s">
        <v>159</v>
      </c>
      <c r="H12" s="32">
        <v>0.74615114235500901</v>
      </c>
      <c r="I12" s="10" t="s">
        <v>159</v>
      </c>
      <c r="J12" s="32">
        <v>0.245130111524164</v>
      </c>
      <c r="K12" s="10" t="s">
        <v>159</v>
      </c>
      <c r="L12" s="32">
        <v>0.90970254957507102</v>
      </c>
      <c r="M12" s="10" t="s">
        <v>159</v>
      </c>
      <c r="N12" s="32">
        <v>0.80072796190105899</v>
      </c>
      <c r="O12" s="10" t="s">
        <v>159</v>
      </c>
      <c r="P12" s="32">
        <v>0.727786325001892</v>
      </c>
      <c r="Q12" s="10" t="s">
        <v>159</v>
      </c>
      <c r="R12" s="32">
        <v>0.55805112070126195</v>
      </c>
      <c r="S12" s="10" t="s">
        <v>159</v>
      </c>
    </row>
    <row r="13" spans="1:19" x14ac:dyDescent="0.25">
      <c r="A13" s="12" t="s">
        <v>176</v>
      </c>
      <c r="B13" s="32">
        <v>0.17029904638459401</v>
      </c>
      <c r="C13" s="10" t="s">
        <v>159</v>
      </c>
      <c r="D13" s="32">
        <v>0.30982417917091298</v>
      </c>
      <c r="E13" s="10" t="s">
        <v>159</v>
      </c>
      <c r="F13" s="32">
        <v>1.44221619365609</v>
      </c>
      <c r="G13" s="10" t="s">
        <v>159</v>
      </c>
      <c r="H13" s="32">
        <v>0.70335094945726795</v>
      </c>
      <c r="I13" s="10" t="s">
        <v>159</v>
      </c>
      <c r="J13" s="32">
        <v>0.23856336613184401</v>
      </c>
      <c r="K13" s="10" t="s">
        <v>159</v>
      </c>
      <c r="L13" s="32">
        <v>0.82424078677185797</v>
      </c>
      <c r="M13" s="10" t="s">
        <v>159</v>
      </c>
      <c r="N13" s="32">
        <v>0.83435906484340505</v>
      </c>
      <c r="O13" s="10" t="s">
        <v>159</v>
      </c>
      <c r="P13" s="32">
        <v>0.65157640949554896</v>
      </c>
      <c r="Q13" s="10" t="s">
        <v>159</v>
      </c>
      <c r="R13" s="32">
        <v>0.54917202706000001</v>
      </c>
      <c r="S13" s="10" t="s">
        <v>159</v>
      </c>
    </row>
    <row r="14" spans="1:19" x14ac:dyDescent="0.25">
      <c r="A14" s="12" t="s">
        <v>177</v>
      </c>
      <c r="B14" s="32">
        <v>0.14612197099360399</v>
      </c>
      <c r="C14" s="10" t="s">
        <v>159</v>
      </c>
      <c r="D14" s="32">
        <v>0.30467279055171997</v>
      </c>
      <c r="E14" s="10" t="s">
        <v>159</v>
      </c>
      <c r="F14" s="32">
        <v>1.30104751215862</v>
      </c>
      <c r="G14" s="10" t="s">
        <v>159</v>
      </c>
      <c r="H14" s="32">
        <v>0.63496591295776905</v>
      </c>
      <c r="I14" s="10" t="s">
        <v>159</v>
      </c>
      <c r="J14" s="32">
        <v>0.246457348517404</v>
      </c>
      <c r="K14" s="10" t="s">
        <v>159</v>
      </c>
      <c r="L14" s="32">
        <v>0.85137676943959695</v>
      </c>
      <c r="M14" s="10" t="s">
        <v>159</v>
      </c>
      <c r="N14" s="32">
        <v>0.740546471181041</v>
      </c>
      <c r="O14" s="10" t="s">
        <v>159</v>
      </c>
      <c r="P14" s="32">
        <v>0.59822783771587995</v>
      </c>
      <c r="Q14" s="10" t="s">
        <v>159</v>
      </c>
      <c r="R14" s="32">
        <v>0.51247609740371003</v>
      </c>
      <c r="S14" s="10" t="s">
        <v>159</v>
      </c>
    </row>
    <row r="15" spans="1:19" x14ac:dyDescent="0.25">
      <c r="A15" s="12" t="s">
        <v>178</v>
      </c>
      <c r="B15" s="32">
        <v>0.151743179757686</v>
      </c>
      <c r="C15" s="10" t="s">
        <v>159</v>
      </c>
      <c r="D15" s="32">
        <v>0.30347396350459099</v>
      </c>
      <c r="E15" s="10" t="s">
        <v>159</v>
      </c>
      <c r="F15" s="32">
        <v>1.33098668612074</v>
      </c>
      <c r="G15" s="10" t="s">
        <v>159</v>
      </c>
      <c r="H15" s="32">
        <v>0.60269597252859697</v>
      </c>
      <c r="I15" s="10" t="s">
        <v>159</v>
      </c>
      <c r="J15" s="32">
        <v>0.26438128414218998</v>
      </c>
      <c r="K15" s="10" t="s">
        <v>159</v>
      </c>
      <c r="L15" s="32">
        <v>0.83410721026802603</v>
      </c>
      <c r="M15" s="10" t="s">
        <v>159</v>
      </c>
      <c r="N15" s="32">
        <v>0.74772911183564394</v>
      </c>
      <c r="O15" s="10" t="s">
        <v>159</v>
      </c>
      <c r="P15" s="32">
        <v>0.48715380763452898</v>
      </c>
      <c r="Q15" s="10" t="s">
        <v>159</v>
      </c>
      <c r="R15" s="32">
        <v>0.49962015616019501</v>
      </c>
      <c r="S15" s="10" t="s">
        <v>159</v>
      </c>
    </row>
    <row r="16" spans="1:19" x14ac:dyDescent="0.25">
      <c r="A16" s="12" t="s">
        <v>182</v>
      </c>
      <c r="B16" s="32">
        <v>0.14764034546576199</v>
      </c>
      <c r="C16" s="10" t="s">
        <v>159</v>
      </c>
      <c r="D16" s="32">
        <v>0.286076238538779</v>
      </c>
      <c r="E16" s="10" t="s">
        <v>159</v>
      </c>
      <c r="F16" s="32">
        <v>1.40587417448731</v>
      </c>
      <c r="G16" s="10" t="s">
        <v>159</v>
      </c>
      <c r="H16" s="32">
        <v>0.60610586224192098</v>
      </c>
      <c r="I16" s="10" t="s">
        <v>159</v>
      </c>
      <c r="J16" s="32">
        <v>0.26981424535613402</v>
      </c>
      <c r="K16" s="10" t="s">
        <v>159</v>
      </c>
      <c r="L16" s="32">
        <v>0.83227700543994498</v>
      </c>
      <c r="M16" s="10" t="s">
        <v>159</v>
      </c>
      <c r="N16" s="32">
        <v>0.71328266082477298</v>
      </c>
      <c r="O16" s="10" t="s">
        <v>159</v>
      </c>
      <c r="P16" s="32">
        <v>0.50284752691582502</v>
      </c>
      <c r="Q16" s="10" t="s">
        <v>159</v>
      </c>
      <c r="R16" s="32">
        <v>0.48810014679556701</v>
      </c>
      <c r="S16" s="10" t="s">
        <v>159</v>
      </c>
    </row>
    <row r="17" spans="1:19" x14ac:dyDescent="0.25">
      <c r="A17" s="12" t="s">
        <v>183</v>
      </c>
      <c r="B17" s="32">
        <v>0.13694043256448901</v>
      </c>
      <c r="C17" s="10" t="s">
        <v>159</v>
      </c>
      <c r="D17" s="32">
        <v>0.26522650802165099</v>
      </c>
      <c r="E17" s="10" t="s">
        <v>159</v>
      </c>
      <c r="F17" s="32">
        <v>1.32936507936508</v>
      </c>
      <c r="G17" s="10" t="s">
        <v>159</v>
      </c>
      <c r="H17" s="32">
        <v>0.50410588127351097</v>
      </c>
      <c r="I17" s="10" t="s">
        <v>159</v>
      </c>
      <c r="J17" s="32">
        <v>0.250601266573374</v>
      </c>
      <c r="K17" s="10" t="s">
        <v>159</v>
      </c>
      <c r="L17" s="32">
        <v>0.81596161535385803</v>
      </c>
      <c r="M17" s="10" t="s">
        <v>159</v>
      </c>
      <c r="N17" s="32">
        <v>0.63423329181090504</v>
      </c>
      <c r="O17" s="10" t="s">
        <v>159</v>
      </c>
      <c r="P17" s="32">
        <v>0.50856172251944698</v>
      </c>
      <c r="Q17" s="10" t="s">
        <v>159</v>
      </c>
      <c r="R17" s="32">
        <v>0.44314413736581199</v>
      </c>
      <c r="S17" s="10" t="s">
        <v>159</v>
      </c>
    </row>
    <row r="18" spans="1:19" x14ac:dyDescent="0.25">
      <c r="A18" s="12" t="s">
        <v>184</v>
      </c>
      <c r="B18" s="32">
        <v>0.125634382888269</v>
      </c>
      <c r="C18" s="10" t="s">
        <v>159</v>
      </c>
      <c r="D18" s="32">
        <v>0.301431088978867</v>
      </c>
      <c r="E18" s="10" t="s">
        <v>159</v>
      </c>
      <c r="F18" s="32">
        <v>1.3698751564020599</v>
      </c>
      <c r="G18" s="10" t="s">
        <v>159</v>
      </c>
      <c r="H18" s="32">
        <v>0.48158663813559999</v>
      </c>
      <c r="I18" s="10" t="s">
        <v>159</v>
      </c>
      <c r="J18" s="32">
        <v>0.28317651316384701</v>
      </c>
      <c r="K18" s="10" t="s">
        <v>159</v>
      </c>
      <c r="L18" s="32">
        <v>0.73914654022818205</v>
      </c>
      <c r="M18" s="10" t="s">
        <v>159</v>
      </c>
      <c r="N18" s="32">
        <v>0.67378215977224098</v>
      </c>
      <c r="O18" s="10" t="s">
        <v>159</v>
      </c>
      <c r="P18" s="32">
        <v>0.52321728727834405</v>
      </c>
      <c r="Q18" s="10" t="s">
        <v>159</v>
      </c>
      <c r="R18" s="32">
        <v>0.46516567359095601</v>
      </c>
      <c r="S18" s="10" t="s">
        <v>159</v>
      </c>
    </row>
    <row r="19" spans="1:19" x14ac:dyDescent="0.25">
      <c r="A19" s="12" t="s">
        <v>185</v>
      </c>
      <c r="B19" s="32">
        <v>0.110636872868972</v>
      </c>
      <c r="C19" s="10" t="s">
        <v>159</v>
      </c>
      <c r="D19" s="32">
        <v>0.29958795880460098</v>
      </c>
      <c r="E19" s="10" t="s">
        <v>159</v>
      </c>
      <c r="F19" s="32">
        <v>1.35625</v>
      </c>
      <c r="G19" s="10" t="s">
        <v>159</v>
      </c>
      <c r="H19" s="32">
        <v>0.39394254974826198</v>
      </c>
      <c r="I19" s="10" t="s">
        <v>159</v>
      </c>
      <c r="J19" s="32">
        <v>0.27407245380496997</v>
      </c>
      <c r="K19" s="10" t="s">
        <v>159</v>
      </c>
      <c r="L19" s="32">
        <v>0.70625692904656301</v>
      </c>
      <c r="M19" s="10" t="s">
        <v>159</v>
      </c>
      <c r="N19" s="32">
        <v>0.63797368784488895</v>
      </c>
      <c r="O19" s="10" t="s">
        <v>159</v>
      </c>
      <c r="P19" s="32">
        <v>0.60894719862350799</v>
      </c>
      <c r="Q19" s="10" t="s">
        <v>159</v>
      </c>
      <c r="R19" s="32">
        <v>0.44690375726604198</v>
      </c>
      <c r="S19" s="10" t="s">
        <v>159</v>
      </c>
    </row>
    <row r="20" spans="1:19" x14ac:dyDescent="0.25">
      <c r="A20" s="12" t="s">
        <v>186</v>
      </c>
      <c r="B20" s="32">
        <v>9.4567307692307701E-2</v>
      </c>
      <c r="C20" s="10" t="s">
        <v>159</v>
      </c>
      <c r="D20" s="32">
        <v>0.28491265969238699</v>
      </c>
      <c r="E20" s="10" t="s">
        <v>159</v>
      </c>
      <c r="F20" s="32">
        <v>1.23881257215424</v>
      </c>
      <c r="G20" s="10" t="s">
        <v>180</v>
      </c>
      <c r="H20" s="32">
        <v>0.38247016429931702</v>
      </c>
      <c r="I20" s="10" t="s">
        <v>159</v>
      </c>
      <c r="J20" s="32">
        <v>0.23887374241609699</v>
      </c>
      <c r="K20" s="10" t="s">
        <v>159</v>
      </c>
      <c r="L20" s="32">
        <v>0.70114205055819301</v>
      </c>
      <c r="M20" s="10" t="s">
        <v>159</v>
      </c>
      <c r="N20" s="32">
        <v>0.60398352627624696</v>
      </c>
      <c r="O20" s="10" t="s">
        <v>159</v>
      </c>
      <c r="P20" s="32">
        <v>0.55375784426500196</v>
      </c>
      <c r="Q20" s="10" t="s">
        <v>159</v>
      </c>
      <c r="R20" s="32">
        <v>0.42309828590459703</v>
      </c>
      <c r="S20" s="10" t="s">
        <v>159</v>
      </c>
    </row>
    <row r="21" spans="1:19" x14ac:dyDescent="0.25">
      <c r="A21" s="12" t="s">
        <v>188</v>
      </c>
      <c r="B21" s="32">
        <v>9.1721854304635794E-2</v>
      </c>
      <c r="C21" s="10" t="s">
        <v>159</v>
      </c>
      <c r="D21" s="32">
        <v>0.27794363066676098</v>
      </c>
      <c r="E21" s="10" t="s">
        <v>159</v>
      </c>
      <c r="F21" s="32">
        <v>1.1481036725708</v>
      </c>
      <c r="G21" s="10" t="s">
        <v>159</v>
      </c>
      <c r="H21" s="32">
        <v>0.35476261862949698</v>
      </c>
      <c r="I21" s="10" t="s">
        <v>159</v>
      </c>
      <c r="J21" s="32">
        <v>0.23041042858611099</v>
      </c>
      <c r="K21" s="10" t="s">
        <v>159</v>
      </c>
      <c r="L21" s="32">
        <v>0.65168192219679599</v>
      </c>
      <c r="M21" s="10" t="s">
        <v>159</v>
      </c>
      <c r="N21" s="32">
        <v>0.61524763775749802</v>
      </c>
      <c r="O21" s="10" t="s">
        <v>159</v>
      </c>
      <c r="P21" s="32">
        <v>0.54801019990168798</v>
      </c>
      <c r="Q21" s="10" t="s">
        <v>159</v>
      </c>
      <c r="R21" s="32">
        <v>0.414961840476536</v>
      </c>
      <c r="S21" s="10" t="s">
        <v>159</v>
      </c>
    </row>
    <row r="22" spans="1:19" x14ac:dyDescent="0.25">
      <c r="A22" s="12" t="s">
        <v>189</v>
      </c>
      <c r="B22" s="32">
        <v>8.81763080488457E-2</v>
      </c>
      <c r="C22" s="10" t="s">
        <v>159</v>
      </c>
      <c r="D22" s="32">
        <v>0.26106453423518799</v>
      </c>
      <c r="E22" s="10" t="s">
        <v>159</v>
      </c>
      <c r="F22" s="32">
        <v>1.0244032134516601</v>
      </c>
      <c r="G22" s="10" t="s">
        <v>159</v>
      </c>
      <c r="H22" s="32">
        <v>0.32575788077588003</v>
      </c>
      <c r="I22" s="10" t="s">
        <v>159</v>
      </c>
      <c r="J22" s="32">
        <v>0.23432501919930501</v>
      </c>
      <c r="K22" s="10" t="s">
        <v>159</v>
      </c>
      <c r="L22" s="32">
        <v>0.60971021004155901</v>
      </c>
      <c r="M22" s="10" t="s">
        <v>159</v>
      </c>
      <c r="N22" s="32">
        <v>0.64774361971098404</v>
      </c>
      <c r="O22" s="10" t="s">
        <v>159</v>
      </c>
      <c r="P22" s="32">
        <v>0.53276134298567002</v>
      </c>
      <c r="Q22" s="10" t="s">
        <v>159</v>
      </c>
      <c r="R22" s="32">
        <v>0.40659252582098299</v>
      </c>
      <c r="S22" s="10" t="s">
        <v>159</v>
      </c>
    </row>
    <row r="23" spans="1:19" x14ac:dyDescent="0.25">
      <c r="A23" s="12" t="s">
        <v>190</v>
      </c>
      <c r="B23" s="32">
        <v>7.7918905715681497E-2</v>
      </c>
      <c r="C23" s="10" t="s">
        <v>159</v>
      </c>
      <c r="D23" s="32">
        <v>0.29788967526098298</v>
      </c>
      <c r="E23" s="10" t="s">
        <v>159</v>
      </c>
      <c r="F23" s="32">
        <v>0.87877666001215204</v>
      </c>
      <c r="G23" s="10" t="s">
        <v>159</v>
      </c>
      <c r="H23" s="32">
        <v>0.31636302951075002</v>
      </c>
      <c r="I23" s="10" t="s">
        <v>159</v>
      </c>
      <c r="J23" s="32">
        <v>0.21652549616896899</v>
      </c>
      <c r="K23" s="10" t="s">
        <v>159</v>
      </c>
      <c r="L23" s="32">
        <v>0.58032709545525996</v>
      </c>
      <c r="M23" s="10" t="s">
        <v>159</v>
      </c>
      <c r="N23" s="32">
        <v>0.61536605941767897</v>
      </c>
      <c r="O23" s="10" t="s">
        <v>159</v>
      </c>
      <c r="P23" s="32">
        <v>0.457517997382199</v>
      </c>
      <c r="Q23" s="10" t="s">
        <v>159</v>
      </c>
      <c r="R23" s="32">
        <v>0.39660984316769698</v>
      </c>
      <c r="S23" s="10" t="s">
        <v>159</v>
      </c>
    </row>
    <row r="24" spans="1:19" x14ac:dyDescent="0.25">
      <c r="A24" s="12" t="s">
        <v>191</v>
      </c>
      <c r="B24" s="32">
        <v>6.9474675202410102E-2</v>
      </c>
      <c r="C24" s="10" t="s">
        <v>159</v>
      </c>
      <c r="D24" s="32">
        <v>0.30134539916457598</v>
      </c>
      <c r="E24" s="10" t="s">
        <v>159</v>
      </c>
      <c r="F24" s="32">
        <v>0.851625152228627</v>
      </c>
      <c r="G24" s="10" t="s">
        <v>159</v>
      </c>
      <c r="H24" s="32">
        <v>0.30748949557873601</v>
      </c>
      <c r="I24" s="10" t="s">
        <v>159</v>
      </c>
      <c r="J24" s="32">
        <v>0.22326399417793699</v>
      </c>
      <c r="K24" s="10" t="s">
        <v>159</v>
      </c>
      <c r="L24" s="32">
        <v>0.52998452089678905</v>
      </c>
      <c r="M24" s="10" t="s">
        <v>159</v>
      </c>
      <c r="N24" s="32">
        <v>0.67056355705345905</v>
      </c>
      <c r="O24" s="10" t="s">
        <v>159</v>
      </c>
      <c r="P24" s="32">
        <v>0.51276700677522102</v>
      </c>
      <c r="Q24" s="10" t="s">
        <v>159</v>
      </c>
      <c r="R24" s="32">
        <v>0.414640164226735</v>
      </c>
      <c r="S24" s="10" t="s">
        <v>159</v>
      </c>
    </row>
    <row r="25" spans="1:19" x14ac:dyDescent="0.25">
      <c r="A25" s="12" t="s">
        <v>192</v>
      </c>
      <c r="B25" s="32">
        <v>5.95206577022225E-2</v>
      </c>
      <c r="C25" s="10" t="s">
        <v>159</v>
      </c>
      <c r="D25" s="32">
        <v>0.32762469793667498</v>
      </c>
      <c r="E25" s="10" t="s">
        <v>159</v>
      </c>
      <c r="F25" s="32">
        <v>0.75811706021251501</v>
      </c>
      <c r="G25" s="10" t="s">
        <v>159</v>
      </c>
      <c r="H25" s="32">
        <v>0.29137382475959001</v>
      </c>
      <c r="I25" s="10" t="s">
        <v>159</v>
      </c>
      <c r="J25" s="32">
        <v>0.21379279560773101</v>
      </c>
      <c r="K25" s="10" t="s">
        <v>159</v>
      </c>
      <c r="L25" s="32">
        <v>0.46136816912644601</v>
      </c>
      <c r="M25" s="10" t="s">
        <v>159</v>
      </c>
      <c r="N25" s="32">
        <v>0.66073087643233197</v>
      </c>
      <c r="O25" s="10" t="s">
        <v>159</v>
      </c>
      <c r="P25" s="32">
        <v>0.45211581123703998</v>
      </c>
      <c r="Q25" s="10" t="s">
        <v>159</v>
      </c>
      <c r="R25" s="32">
        <v>0.40660074778310301</v>
      </c>
      <c r="S25" s="10" t="s">
        <v>159</v>
      </c>
    </row>
    <row r="26" spans="1:19" x14ac:dyDescent="0.25">
      <c r="A26" s="12" t="s">
        <v>193</v>
      </c>
      <c r="B26" s="32">
        <v>5.9998618975279701E-2</v>
      </c>
      <c r="C26" s="10" t="s">
        <v>159</v>
      </c>
      <c r="D26" s="32">
        <v>0.33557177114442499</v>
      </c>
      <c r="E26" s="10" t="s">
        <v>159</v>
      </c>
      <c r="F26" s="32">
        <v>0.68280465768050203</v>
      </c>
      <c r="G26" s="10" t="s">
        <v>159</v>
      </c>
      <c r="H26" s="32">
        <v>0.272926211394384</v>
      </c>
      <c r="I26" s="10" t="s">
        <v>159</v>
      </c>
      <c r="J26" s="32">
        <v>0.21562747441010099</v>
      </c>
      <c r="K26" s="10" t="s">
        <v>159</v>
      </c>
      <c r="L26" s="32">
        <v>0.42478664540935901</v>
      </c>
      <c r="M26" s="10" t="s">
        <v>159</v>
      </c>
      <c r="N26" s="32">
        <v>0.63362190366879101</v>
      </c>
      <c r="O26" s="10" t="s">
        <v>159</v>
      </c>
      <c r="P26" s="32">
        <v>0.54439695472151695</v>
      </c>
      <c r="Q26" s="10" t="s">
        <v>159</v>
      </c>
      <c r="R26" s="32">
        <v>0.41145937260343302</v>
      </c>
      <c r="S26" s="10" t="s">
        <v>159</v>
      </c>
    </row>
    <row r="27" spans="1:19" x14ac:dyDescent="0.25">
      <c r="A27" s="12" t="s">
        <v>194</v>
      </c>
      <c r="B27" s="32">
        <v>5.41479099678457E-2</v>
      </c>
      <c r="C27" s="10" t="s">
        <v>159</v>
      </c>
      <c r="D27" s="32">
        <v>0.39587041731342598</v>
      </c>
      <c r="E27" s="10" t="s">
        <v>159</v>
      </c>
      <c r="F27" s="32">
        <v>0.66987389839130196</v>
      </c>
      <c r="G27" s="10" t="s">
        <v>159</v>
      </c>
      <c r="H27" s="32">
        <v>0.32799158090785602</v>
      </c>
      <c r="I27" s="10" t="s">
        <v>159</v>
      </c>
      <c r="J27" s="32">
        <v>0.21015365075858999</v>
      </c>
      <c r="K27" s="10" t="s">
        <v>159</v>
      </c>
      <c r="L27" s="32">
        <v>0.42452661501077399</v>
      </c>
      <c r="M27" s="10" t="s">
        <v>159</v>
      </c>
      <c r="N27" s="32">
        <v>0.72383178295777495</v>
      </c>
      <c r="O27" s="10" t="s">
        <v>159</v>
      </c>
      <c r="P27" s="32">
        <v>0.57372061047710698</v>
      </c>
      <c r="Q27" s="10" t="s">
        <v>159</v>
      </c>
      <c r="R27" s="32">
        <v>0.46498665662572097</v>
      </c>
      <c r="S27" s="10" t="s">
        <v>159</v>
      </c>
    </row>
    <row r="28" spans="1:19" x14ac:dyDescent="0.25">
      <c r="A28" s="12" t="s">
        <v>196</v>
      </c>
      <c r="B28" s="32">
        <v>6.4979313701630598E-2</v>
      </c>
      <c r="C28" s="10" t="s">
        <v>159</v>
      </c>
      <c r="D28" s="32">
        <v>0.40537998586124102</v>
      </c>
      <c r="E28" s="10" t="s">
        <v>159</v>
      </c>
      <c r="F28" s="32">
        <v>0.62344232299124902</v>
      </c>
      <c r="G28" s="10" t="s">
        <v>159</v>
      </c>
      <c r="H28" s="32">
        <v>0.32799973428978701</v>
      </c>
      <c r="I28" s="10" t="s">
        <v>159</v>
      </c>
      <c r="J28" s="32">
        <v>0.244742551146506</v>
      </c>
      <c r="K28" s="10" t="s">
        <v>159</v>
      </c>
      <c r="L28" s="32">
        <v>0.40026831877340002</v>
      </c>
      <c r="M28" s="10" t="s">
        <v>159</v>
      </c>
      <c r="N28" s="32">
        <v>0.69923796145247996</v>
      </c>
      <c r="O28" s="10" t="s">
        <v>159</v>
      </c>
      <c r="P28" s="32">
        <v>0.51627047640255497</v>
      </c>
      <c r="Q28" s="10" t="s">
        <v>159</v>
      </c>
      <c r="R28" s="32">
        <v>0.45608639979315402</v>
      </c>
      <c r="S28" s="10" t="s">
        <v>159</v>
      </c>
    </row>
    <row r="29" spans="1:19" x14ac:dyDescent="0.25">
      <c r="A29" s="12" t="s">
        <v>197</v>
      </c>
      <c r="B29" s="32">
        <v>0.10063039925286001</v>
      </c>
      <c r="C29" s="10" t="s">
        <v>159</v>
      </c>
      <c r="D29" s="32">
        <v>0.39960390503040599</v>
      </c>
      <c r="E29" s="10" t="s">
        <v>159</v>
      </c>
      <c r="F29" s="32">
        <v>0.57487386800828599</v>
      </c>
      <c r="G29" s="10" t="s">
        <v>159</v>
      </c>
      <c r="H29" s="32">
        <v>0.32619407813795798</v>
      </c>
      <c r="I29" s="10" t="s">
        <v>159</v>
      </c>
      <c r="J29" s="32">
        <v>0.182306585441293</v>
      </c>
      <c r="K29" s="10" t="s">
        <v>159</v>
      </c>
      <c r="L29" s="32">
        <v>0.37045021302762798</v>
      </c>
      <c r="M29" s="10" t="s">
        <v>159</v>
      </c>
      <c r="N29" s="32">
        <v>0.56306149382403403</v>
      </c>
      <c r="O29" s="10" t="s">
        <v>159</v>
      </c>
      <c r="P29" s="32">
        <v>0.45355834698707398</v>
      </c>
      <c r="Q29" s="10" t="s">
        <v>187</v>
      </c>
      <c r="R29" s="32">
        <v>0.41019927682564999</v>
      </c>
      <c r="S29" s="10" t="s">
        <v>159</v>
      </c>
    </row>
    <row r="30" spans="1:19" x14ac:dyDescent="0.25">
      <c r="A30" s="12" t="s">
        <v>199</v>
      </c>
      <c r="B30" s="32">
        <v>6.9362559838750296E-2</v>
      </c>
      <c r="C30" s="10" t="s">
        <v>159</v>
      </c>
      <c r="D30" s="32">
        <v>0.39465784870462201</v>
      </c>
      <c r="E30" s="10" t="s">
        <v>159</v>
      </c>
      <c r="F30" s="32">
        <v>0.55652173913043501</v>
      </c>
      <c r="G30" s="10" t="s">
        <v>159</v>
      </c>
      <c r="H30" s="32">
        <v>0.35120416292590201</v>
      </c>
      <c r="I30" s="10" t="s">
        <v>159</v>
      </c>
      <c r="J30" s="32">
        <v>0.234148430807569</v>
      </c>
      <c r="K30" s="10" t="s">
        <v>159</v>
      </c>
      <c r="L30" s="32">
        <v>0.34335162450291901</v>
      </c>
      <c r="M30" s="10" t="s">
        <v>159</v>
      </c>
      <c r="N30" s="32">
        <v>0.61736616544195699</v>
      </c>
      <c r="O30" s="10" t="s">
        <v>159</v>
      </c>
      <c r="P30" s="32">
        <v>0.40559285565222403</v>
      </c>
      <c r="Q30" s="10" t="s">
        <v>159</v>
      </c>
      <c r="R30" s="32">
        <v>0.422075048236838</v>
      </c>
      <c r="S30" s="10" t="s">
        <v>159</v>
      </c>
    </row>
    <row r="31" spans="1:19" x14ac:dyDescent="0.25">
      <c r="A31" s="12" t="s">
        <v>200</v>
      </c>
      <c r="B31" s="32">
        <v>6.8713035566141195E-2</v>
      </c>
      <c r="C31" s="10" t="s">
        <v>159</v>
      </c>
      <c r="D31" s="32">
        <v>0.33909719623912199</v>
      </c>
      <c r="E31" s="10" t="s">
        <v>159</v>
      </c>
      <c r="F31" s="32">
        <v>0.56690184049079795</v>
      </c>
      <c r="G31" s="10" t="s">
        <v>159</v>
      </c>
      <c r="H31" s="32">
        <v>0.39094269839287199</v>
      </c>
      <c r="I31" s="10" t="s">
        <v>159</v>
      </c>
      <c r="J31" s="32">
        <v>0.16167200313435501</v>
      </c>
      <c r="K31" s="10" t="s">
        <v>201</v>
      </c>
      <c r="L31" s="32">
        <v>0.330649598303495</v>
      </c>
      <c r="M31" s="10" t="s">
        <v>159</v>
      </c>
      <c r="N31" s="32">
        <v>0.55823414356481704</v>
      </c>
      <c r="O31" s="10" t="s">
        <v>159</v>
      </c>
      <c r="P31" s="32">
        <v>0.38491546338189803</v>
      </c>
      <c r="Q31" s="10" t="s">
        <v>159</v>
      </c>
      <c r="R31" s="32">
        <v>0.39048768957407498</v>
      </c>
      <c r="S31" s="10" t="s">
        <v>201</v>
      </c>
    </row>
    <row r="32" spans="1:19" x14ac:dyDescent="0.25">
      <c r="A32" s="15" t="s">
        <v>203</v>
      </c>
      <c r="B32" s="33">
        <v>4.6431722503718298E-2</v>
      </c>
      <c r="C32" s="14" t="s">
        <v>159</v>
      </c>
      <c r="D32" s="33">
        <v>0.24111903824593101</v>
      </c>
      <c r="E32" s="14" t="s">
        <v>159</v>
      </c>
      <c r="F32" s="33">
        <v>0.43874238126848097</v>
      </c>
      <c r="G32" s="14" t="s">
        <v>159</v>
      </c>
      <c r="H32" s="33">
        <v>0.23292400302735999</v>
      </c>
      <c r="I32" s="14" t="s">
        <v>159</v>
      </c>
      <c r="J32" s="33">
        <v>0.13775674596140999</v>
      </c>
      <c r="K32" s="14" t="s">
        <v>159</v>
      </c>
      <c r="L32" s="33">
        <v>0.23191976748618301</v>
      </c>
      <c r="M32" s="14" t="s">
        <v>159</v>
      </c>
      <c r="N32" s="33">
        <v>0.386097180623445</v>
      </c>
      <c r="O32" s="14" t="s">
        <v>159</v>
      </c>
      <c r="P32" s="33">
        <v>0.26884021593370699</v>
      </c>
      <c r="Q32" s="14" t="s">
        <v>159</v>
      </c>
      <c r="R32" s="33">
        <v>0.26796980445810897</v>
      </c>
      <c r="S32" s="14" t="s">
        <v>159</v>
      </c>
    </row>
    <row r="34" spans="1:2" x14ac:dyDescent="0.25">
      <c r="A34" s="16" t="s">
        <v>204</v>
      </c>
      <c r="B34" s="16" t="s">
        <v>218</v>
      </c>
    </row>
    <row r="36" spans="1:2" x14ac:dyDescent="0.25">
      <c r="B36" s="16" t="s">
        <v>219</v>
      </c>
    </row>
    <row r="37" spans="1:2" x14ac:dyDescent="0.25">
      <c r="B37" s="16" t="s">
        <v>220</v>
      </c>
    </row>
    <row r="39" spans="1:2" x14ac:dyDescent="0.25">
      <c r="B39" s="16" t="s">
        <v>211</v>
      </c>
    </row>
    <row r="42" spans="1:2" x14ac:dyDescent="0.25">
      <c r="A42" s="17" t="str">
        <f>HYPERLINK("#'CASINO 8'!A2", "&lt;&lt;&lt; Previous table")</f>
        <v>&lt;&lt;&lt; Previous table</v>
      </c>
    </row>
    <row r="43" spans="1:2" x14ac:dyDescent="0.25">
      <c r="A43" s="17" t="str">
        <f>HYPERLINK("#'CASINO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S49"/>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HYPERLINK("#'INDEX'!B113", "Link to index")</f>
        <v>Link to index</v>
      </c>
    </row>
    <row r="2" spans="1:19" ht="15.75" customHeight="1" x14ac:dyDescent="0.25">
      <c r="A2" s="287" t="s">
        <v>427</v>
      </c>
      <c r="B2" s="286"/>
      <c r="C2" s="286"/>
      <c r="D2" s="286"/>
      <c r="E2" s="286"/>
      <c r="F2" s="286"/>
      <c r="G2" s="286"/>
      <c r="H2" s="286"/>
      <c r="I2" s="286"/>
      <c r="J2" s="286"/>
      <c r="K2" s="286"/>
      <c r="L2" s="286"/>
      <c r="M2" s="286"/>
      <c r="N2" s="286"/>
      <c r="O2" s="286"/>
      <c r="P2" s="286"/>
      <c r="Q2" s="286"/>
      <c r="R2" s="286"/>
      <c r="S2" s="286"/>
    </row>
    <row r="3" spans="1:19" ht="15.75" customHeight="1" x14ac:dyDescent="0.25">
      <c r="A3" s="287" t="s">
        <v>131</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230">
        <v>555.84572570351202</v>
      </c>
      <c r="C7" s="10" t="s">
        <v>159</v>
      </c>
      <c r="D7" s="230">
        <v>1044.3514540892099</v>
      </c>
      <c r="E7" s="10" t="s">
        <v>159</v>
      </c>
      <c r="F7" s="230">
        <v>1314.3532240346501</v>
      </c>
      <c r="G7" s="10" t="s">
        <v>159</v>
      </c>
      <c r="H7" s="230">
        <v>763.02476947456603</v>
      </c>
      <c r="I7" s="10" t="s">
        <v>181</v>
      </c>
      <c r="J7" s="230">
        <v>639.45155239394501</v>
      </c>
      <c r="K7" s="10" t="s">
        <v>181</v>
      </c>
      <c r="L7" s="230">
        <v>870.850242759445</v>
      </c>
      <c r="M7" s="10" t="s">
        <v>159</v>
      </c>
      <c r="N7" s="230">
        <v>888.80147588356397</v>
      </c>
      <c r="O7" s="10" t="s">
        <v>159</v>
      </c>
      <c r="P7" s="230">
        <v>684.65267407270096</v>
      </c>
      <c r="Q7" s="10" t="s">
        <v>159</v>
      </c>
      <c r="R7" s="230">
        <v>877.22764820576595</v>
      </c>
      <c r="S7" s="10" t="s">
        <v>181</v>
      </c>
    </row>
    <row r="8" spans="1:19" x14ac:dyDescent="0.25">
      <c r="A8" s="12" t="s">
        <v>171</v>
      </c>
      <c r="B8" s="230">
        <v>688.87607302087304</v>
      </c>
      <c r="C8" s="10" t="s">
        <v>159</v>
      </c>
      <c r="D8" s="230">
        <v>1022.79987889837</v>
      </c>
      <c r="E8" s="10" t="s">
        <v>159</v>
      </c>
      <c r="F8" s="230">
        <v>1729.3483239976499</v>
      </c>
      <c r="G8" s="10" t="s">
        <v>159</v>
      </c>
      <c r="H8" s="230">
        <v>732.97845888243603</v>
      </c>
      <c r="I8" s="10" t="s">
        <v>181</v>
      </c>
      <c r="J8" s="230">
        <v>579.98710146964004</v>
      </c>
      <c r="K8" s="10" t="s">
        <v>181</v>
      </c>
      <c r="L8" s="230">
        <v>828.08031574179904</v>
      </c>
      <c r="M8" s="10" t="s">
        <v>159</v>
      </c>
      <c r="N8" s="230">
        <v>879.20792137644003</v>
      </c>
      <c r="O8" s="10" t="s">
        <v>159</v>
      </c>
      <c r="P8" s="230">
        <v>721.90632104369104</v>
      </c>
      <c r="Q8" s="10" t="s">
        <v>159</v>
      </c>
      <c r="R8" s="230">
        <v>865.55561311651695</v>
      </c>
      <c r="S8" s="10" t="s">
        <v>181</v>
      </c>
    </row>
    <row r="9" spans="1:19" x14ac:dyDescent="0.25">
      <c r="A9" s="12" t="s">
        <v>172</v>
      </c>
      <c r="B9" s="230">
        <v>911.88421297168895</v>
      </c>
      <c r="C9" s="10" t="s">
        <v>159</v>
      </c>
      <c r="D9" s="230">
        <v>998.67580081126198</v>
      </c>
      <c r="E9" s="10" t="s">
        <v>159</v>
      </c>
      <c r="F9" s="230">
        <v>1951.94060547514</v>
      </c>
      <c r="G9" s="10" t="s">
        <v>159</v>
      </c>
      <c r="H9" s="230">
        <v>711.75015385117001</v>
      </c>
      <c r="I9" s="10" t="s">
        <v>181</v>
      </c>
      <c r="J9" s="230">
        <v>593.78044157592296</v>
      </c>
      <c r="K9" s="10" t="s">
        <v>181</v>
      </c>
      <c r="L9" s="230">
        <v>751.65961545076198</v>
      </c>
      <c r="M9" s="10" t="s">
        <v>159</v>
      </c>
      <c r="N9" s="230">
        <v>847.59183567378398</v>
      </c>
      <c r="O9" s="10" t="s">
        <v>159</v>
      </c>
      <c r="P9" s="230">
        <v>706.56831415138902</v>
      </c>
      <c r="Q9" s="10" t="s">
        <v>159</v>
      </c>
      <c r="R9" s="230">
        <v>849.19881068404698</v>
      </c>
      <c r="S9" s="10" t="s">
        <v>181</v>
      </c>
    </row>
    <row r="10" spans="1:19" x14ac:dyDescent="0.25">
      <c r="A10" s="12" t="s">
        <v>173</v>
      </c>
      <c r="B10" s="230">
        <v>953.57473658576896</v>
      </c>
      <c r="C10" s="10" t="s">
        <v>159</v>
      </c>
      <c r="D10" s="230">
        <v>981.06504435177999</v>
      </c>
      <c r="E10" s="10" t="s">
        <v>159</v>
      </c>
      <c r="F10" s="230">
        <v>2388.88973291605</v>
      </c>
      <c r="G10" s="10" t="s">
        <v>159</v>
      </c>
      <c r="H10" s="230">
        <v>694.65324527741802</v>
      </c>
      <c r="I10" s="10" t="s">
        <v>181</v>
      </c>
      <c r="J10" s="230">
        <v>643.31889358346405</v>
      </c>
      <c r="K10" s="10" t="s">
        <v>181</v>
      </c>
      <c r="L10" s="230">
        <v>674.63099076725905</v>
      </c>
      <c r="M10" s="10" t="s">
        <v>159</v>
      </c>
      <c r="N10" s="230">
        <v>871.61679205244002</v>
      </c>
      <c r="O10" s="10" t="s">
        <v>159</v>
      </c>
      <c r="P10" s="230">
        <v>744.89727579086502</v>
      </c>
      <c r="Q10" s="10" t="s">
        <v>159</v>
      </c>
      <c r="R10" s="230">
        <v>856.82382178844102</v>
      </c>
      <c r="S10" s="10" t="s">
        <v>181</v>
      </c>
    </row>
    <row r="11" spans="1:19" x14ac:dyDescent="0.25">
      <c r="A11" s="12" t="s">
        <v>174</v>
      </c>
      <c r="B11" s="230">
        <v>1030.6132768708101</v>
      </c>
      <c r="C11" s="10" t="s">
        <v>159</v>
      </c>
      <c r="D11" s="230">
        <v>979.25029537945795</v>
      </c>
      <c r="E11" s="10" t="s">
        <v>159</v>
      </c>
      <c r="F11" s="230">
        <v>2723.0587683476601</v>
      </c>
      <c r="G11" s="10" t="s">
        <v>159</v>
      </c>
      <c r="H11" s="230">
        <v>695.41103925959499</v>
      </c>
      <c r="I11" s="10" t="s">
        <v>181</v>
      </c>
      <c r="J11" s="230">
        <v>655.045961556051</v>
      </c>
      <c r="K11" s="10" t="s">
        <v>181</v>
      </c>
      <c r="L11" s="230">
        <v>660.35736523115099</v>
      </c>
      <c r="M11" s="10" t="s">
        <v>159</v>
      </c>
      <c r="N11" s="230">
        <v>885.84464181081603</v>
      </c>
      <c r="O11" s="10" t="s">
        <v>159</v>
      </c>
      <c r="P11" s="230">
        <v>770.472291307202</v>
      </c>
      <c r="Q11" s="10" t="s">
        <v>159</v>
      </c>
      <c r="R11" s="230">
        <v>867.520285455519</v>
      </c>
      <c r="S11" s="10" t="s">
        <v>181</v>
      </c>
    </row>
    <row r="12" spans="1:19" x14ac:dyDescent="0.25">
      <c r="A12" s="12" t="s">
        <v>175</v>
      </c>
      <c r="B12" s="230">
        <v>1262.6125140941199</v>
      </c>
      <c r="C12" s="10" t="s">
        <v>181</v>
      </c>
      <c r="D12" s="230">
        <v>979.00680195952805</v>
      </c>
      <c r="E12" s="10" t="s">
        <v>159</v>
      </c>
      <c r="F12" s="230">
        <v>3084.1263993405</v>
      </c>
      <c r="G12" s="10" t="s">
        <v>159</v>
      </c>
      <c r="H12" s="230">
        <v>673.62202344977595</v>
      </c>
      <c r="I12" s="10" t="s">
        <v>181</v>
      </c>
      <c r="J12" s="230">
        <v>654.07124447474905</v>
      </c>
      <c r="K12" s="10" t="s">
        <v>181</v>
      </c>
      <c r="L12" s="230">
        <v>620.72103219341102</v>
      </c>
      <c r="M12" s="10" t="s">
        <v>159</v>
      </c>
      <c r="N12" s="230">
        <v>875.905121280711</v>
      </c>
      <c r="O12" s="10" t="s">
        <v>159</v>
      </c>
      <c r="P12" s="230">
        <v>767.58620938967499</v>
      </c>
      <c r="Q12" s="10" t="s">
        <v>159</v>
      </c>
      <c r="R12" s="230">
        <v>867.10922302464803</v>
      </c>
      <c r="S12" s="10" t="s">
        <v>181</v>
      </c>
    </row>
    <row r="13" spans="1:19" x14ac:dyDescent="0.25">
      <c r="A13" s="12" t="s">
        <v>176</v>
      </c>
      <c r="B13" s="230">
        <v>1993.3077255666201</v>
      </c>
      <c r="C13" s="10" t="s">
        <v>181</v>
      </c>
      <c r="D13" s="230">
        <v>965.95927574753898</v>
      </c>
      <c r="E13" s="10" t="s">
        <v>181</v>
      </c>
      <c r="F13" s="230">
        <v>4409.4201339586698</v>
      </c>
      <c r="G13" s="10" t="s">
        <v>159</v>
      </c>
      <c r="H13" s="230">
        <v>596.458483563762</v>
      </c>
      <c r="I13" s="10" t="s">
        <v>181</v>
      </c>
      <c r="J13" s="230">
        <v>683.186743037415</v>
      </c>
      <c r="K13" s="10" t="s">
        <v>181</v>
      </c>
      <c r="L13" s="230">
        <v>659.43576263352395</v>
      </c>
      <c r="M13" s="10" t="s">
        <v>159</v>
      </c>
      <c r="N13" s="230">
        <v>931.27831475742801</v>
      </c>
      <c r="O13" s="10" t="s">
        <v>159</v>
      </c>
      <c r="P13" s="230">
        <v>766.71824330880997</v>
      </c>
      <c r="Q13" s="10" t="s">
        <v>159</v>
      </c>
      <c r="R13" s="230">
        <v>890.618127772413</v>
      </c>
      <c r="S13" s="10" t="s">
        <v>181</v>
      </c>
    </row>
    <row r="14" spans="1:19" x14ac:dyDescent="0.25">
      <c r="A14" s="12" t="s">
        <v>177</v>
      </c>
      <c r="B14" s="230">
        <v>2636.1983569545901</v>
      </c>
      <c r="C14" s="10" t="s">
        <v>181</v>
      </c>
      <c r="D14" s="230">
        <v>1009.9341424082101</v>
      </c>
      <c r="E14" s="10" t="s">
        <v>181</v>
      </c>
      <c r="F14" s="230">
        <v>8046.6978789813402</v>
      </c>
      <c r="G14" s="10" t="s">
        <v>159</v>
      </c>
      <c r="H14" s="230">
        <v>600.56269033156502</v>
      </c>
      <c r="I14" s="10" t="s">
        <v>181</v>
      </c>
      <c r="J14" s="230">
        <v>704.04824649788202</v>
      </c>
      <c r="K14" s="10" t="s">
        <v>181</v>
      </c>
      <c r="L14" s="230">
        <v>716.74056679659202</v>
      </c>
      <c r="M14" s="10" t="s">
        <v>181</v>
      </c>
      <c r="N14" s="230">
        <v>996.29258507407599</v>
      </c>
      <c r="O14" s="10" t="s">
        <v>159</v>
      </c>
      <c r="P14" s="230">
        <v>762.299697875481</v>
      </c>
      <c r="Q14" s="10" t="s">
        <v>159</v>
      </c>
      <c r="R14" s="230">
        <v>970.448113771512</v>
      </c>
      <c r="S14" s="10" t="s">
        <v>181</v>
      </c>
    </row>
    <row r="15" spans="1:19" x14ac:dyDescent="0.25">
      <c r="A15" s="12" t="s">
        <v>178</v>
      </c>
      <c r="B15" s="230">
        <v>3138.3293413052402</v>
      </c>
      <c r="C15" s="10" t="s">
        <v>181</v>
      </c>
      <c r="D15" s="230">
        <v>1058.9179974098799</v>
      </c>
      <c r="E15" s="10" t="s">
        <v>181</v>
      </c>
      <c r="F15" s="230">
        <v>10963.062738193699</v>
      </c>
      <c r="G15" s="10" t="s">
        <v>159</v>
      </c>
      <c r="H15" s="230">
        <v>620.94264756709401</v>
      </c>
      <c r="I15" s="10" t="s">
        <v>181</v>
      </c>
      <c r="J15" s="230">
        <v>684.68642263645597</v>
      </c>
      <c r="K15" s="10" t="s">
        <v>181</v>
      </c>
      <c r="L15" s="230">
        <v>785.54125302807199</v>
      </c>
      <c r="M15" s="10" t="s">
        <v>181</v>
      </c>
      <c r="N15" s="230">
        <v>1041.1551594170301</v>
      </c>
      <c r="O15" s="10" t="s">
        <v>159</v>
      </c>
      <c r="P15" s="230">
        <v>800.91639573935095</v>
      </c>
      <c r="Q15" s="10" t="s">
        <v>159</v>
      </c>
      <c r="R15" s="230">
        <v>1040.4883682182401</v>
      </c>
      <c r="S15" s="10" t="s">
        <v>181</v>
      </c>
    </row>
    <row r="16" spans="1:19" x14ac:dyDescent="0.25">
      <c r="A16" s="12" t="s">
        <v>182</v>
      </c>
      <c r="B16" s="230">
        <v>1789.2991240300601</v>
      </c>
      <c r="C16" s="10" t="s">
        <v>181</v>
      </c>
      <c r="D16" s="230">
        <v>1118.8565776141199</v>
      </c>
      <c r="E16" s="10" t="s">
        <v>159</v>
      </c>
      <c r="F16" s="230">
        <v>12983.5041380525</v>
      </c>
      <c r="G16" s="10" t="s">
        <v>159</v>
      </c>
      <c r="H16" s="230">
        <v>653.22225596204703</v>
      </c>
      <c r="I16" s="10" t="s">
        <v>181</v>
      </c>
      <c r="J16" s="230">
        <v>700.790952096208</v>
      </c>
      <c r="K16" s="10" t="s">
        <v>181</v>
      </c>
      <c r="L16" s="230">
        <v>806.47467446867404</v>
      </c>
      <c r="M16" s="10" t="s">
        <v>181</v>
      </c>
      <c r="N16" s="230">
        <v>1072.33130500525</v>
      </c>
      <c r="O16" s="10" t="s">
        <v>159</v>
      </c>
      <c r="P16" s="230">
        <v>844.26932025106498</v>
      </c>
      <c r="Q16" s="10" t="s">
        <v>159</v>
      </c>
      <c r="R16" s="230">
        <v>1075.1095547656801</v>
      </c>
      <c r="S16" s="10" t="s">
        <v>181</v>
      </c>
    </row>
    <row r="17" spans="1:19" x14ac:dyDescent="0.25">
      <c r="A17" s="12" t="s">
        <v>183</v>
      </c>
      <c r="B17" s="230">
        <v>1737.31143701512</v>
      </c>
      <c r="C17" s="10" t="s">
        <v>181</v>
      </c>
      <c r="D17" s="230">
        <v>1129.9769012407501</v>
      </c>
      <c r="E17" s="10" t="s">
        <v>159</v>
      </c>
      <c r="F17" s="230">
        <v>16051.1736111111</v>
      </c>
      <c r="G17" s="10" t="s">
        <v>159</v>
      </c>
      <c r="H17" s="230">
        <v>674.13065870281798</v>
      </c>
      <c r="I17" s="10" t="s">
        <v>181</v>
      </c>
      <c r="J17" s="230">
        <v>760.97638634959401</v>
      </c>
      <c r="K17" s="10" t="s">
        <v>181</v>
      </c>
      <c r="L17" s="230">
        <v>836.22590956864599</v>
      </c>
      <c r="M17" s="10" t="s">
        <v>181</v>
      </c>
      <c r="N17" s="230">
        <v>1101.9447158886701</v>
      </c>
      <c r="O17" s="10" t="s">
        <v>159</v>
      </c>
      <c r="P17" s="230">
        <v>925.12586501617704</v>
      </c>
      <c r="Q17" s="10" t="s">
        <v>159</v>
      </c>
      <c r="R17" s="230">
        <v>1130.6941322017799</v>
      </c>
      <c r="S17" s="10" t="s">
        <v>181</v>
      </c>
    </row>
    <row r="18" spans="1:19" x14ac:dyDescent="0.25">
      <c r="A18" s="12" t="s">
        <v>184</v>
      </c>
      <c r="B18" s="230">
        <v>1424.2969076024899</v>
      </c>
      <c r="C18" s="10" t="s">
        <v>181</v>
      </c>
      <c r="D18" s="230">
        <v>1104.23833214924</v>
      </c>
      <c r="E18" s="10" t="s">
        <v>159</v>
      </c>
      <c r="F18" s="230">
        <v>17955.381353336401</v>
      </c>
      <c r="G18" s="10" t="s">
        <v>159</v>
      </c>
      <c r="H18" s="230">
        <v>670.57696785039798</v>
      </c>
      <c r="I18" s="10" t="s">
        <v>181</v>
      </c>
      <c r="J18" s="230">
        <v>681.95930881759</v>
      </c>
      <c r="K18" s="10" t="s">
        <v>181</v>
      </c>
      <c r="L18" s="230">
        <v>878.33637335002595</v>
      </c>
      <c r="M18" s="10" t="s">
        <v>181</v>
      </c>
      <c r="N18" s="230">
        <v>1109.25979288399</v>
      </c>
      <c r="O18" s="10" t="s">
        <v>159</v>
      </c>
      <c r="P18" s="230">
        <v>977.24261232359004</v>
      </c>
      <c r="Q18" s="10" t="s">
        <v>159</v>
      </c>
      <c r="R18" s="230">
        <v>1136.17854725236</v>
      </c>
      <c r="S18" s="10" t="s">
        <v>181</v>
      </c>
    </row>
    <row r="19" spans="1:19" x14ac:dyDescent="0.25">
      <c r="A19" s="12" t="s">
        <v>185</v>
      </c>
      <c r="B19" s="230">
        <v>1070.2673144467601</v>
      </c>
      <c r="C19" s="10" t="s">
        <v>181</v>
      </c>
      <c r="D19" s="230">
        <v>1118.94490533109</v>
      </c>
      <c r="E19" s="10" t="s">
        <v>159</v>
      </c>
      <c r="F19" s="230">
        <v>25054.188633084901</v>
      </c>
      <c r="G19" s="10" t="s">
        <v>159</v>
      </c>
      <c r="H19" s="230">
        <v>702.74712787799899</v>
      </c>
      <c r="I19" s="10" t="s">
        <v>181</v>
      </c>
      <c r="J19" s="230">
        <v>709.96730175893595</v>
      </c>
      <c r="K19" s="10" t="s">
        <v>181</v>
      </c>
      <c r="L19" s="230">
        <v>1042.96221463201</v>
      </c>
      <c r="M19" s="10" t="s">
        <v>181</v>
      </c>
      <c r="N19" s="230">
        <v>1157.2381810376501</v>
      </c>
      <c r="O19" s="10" t="s">
        <v>159</v>
      </c>
      <c r="P19" s="230">
        <v>1055.3305265172501</v>
      </c>
      <c r="Q19" s="10" t="s">
        <v>159</v>
      </c>
      <c r="R19" s="230">
        <v>1235.3850521551301</v>
      </c>
      <c r="S19" s="10" t="s">
        <v>181</v>
      </c>
    </row>
    <row r="20" spans="1:19" x14ac:dyDescent="0.25">
      <c r="A20" s="12" t="s">
        <v>186</v>
      </c>
      <c r="B20" s="230">
        <v>1134.83896682778</v>
      </c>
      <c r="C20" s="10" t="s">
        <v>181</v>
      </c>
      <c r="D20" s="230">
        <v>1065.02349302328</v>
      </c>
      <c r="E20" s="10" t="s">
        <v>159</v>
      </c>
      <c r="F20" s="230">
        <v>27547.673725742799</v>
      </c>
      <c r="G20" s="10" t="s">
        <v>159</v>
      </c>
      <c r="H20" s="230">
        <v>691.53357783967704</v>
      </c>
      <c r="I20" s="10" t="s">
        <v>181</v>
      </c>
      <c r="J20" s="230">
        <v>668.52464345211501</v>
      </c>
      <c r="K20" s="10" t="s">
        <v>181</v>
      </c>
      <c r="L20" s="230">
        <v>1324.81999046639</v>
      </c>
      <c r="M20" s="10" t="s">
        <v>181</v>
      </c>
      <c r="N20" s="230">
        <v>1105.61285764133</v>
      </c>
      <c r="O20" s="10" t="s">
        <v>181</v>
      </c>
      <c r="P20" s="230">
        <v>1047.72371016896</v>
      </c>
      <c r="Q20" s="10" t="s">
        <v>159</v>
      </c>
      <c r="R20" s="230">
        <v>1232.4929970374101</v>
      </c>
      <c r="S20" s="10" t="s">
        <v>181</v>
      </c>
    </row>
    <row r="21" spans="1:19" x14ac:dyDescent="0.25">
      <c r="A21" s="12" t="s">
        <v>188</v>
      </c>
      <c r="B21" s="230">
        <v>999.01357164073499</v>
      </c>
      <c r="C21" s="10" t="s">
        <v>181</v>
      </c>
      <c r="D21" s="230">
        <v>1114.5658814589201</v>
      </c>
      <c r="E21" s="10" t="s">
        <v>159</v>
      </c>
      <c r="F21" s="230">
        <v>30166.978568897201</v>
      </c>
      <c r="G21" s="10" t="s">
        <v>159</v>
      </c>
      <c r="H21" s="230">
        <v>728.52304021640396</v>
      </c>
      <c r="I21" s="10" t="s">
        <v>181</v>
      </c>
      <c r="J21" s="230">
        <v>698.07405413287597</v>
      </c>
      <c r="K21" s="10" t="s">
        <v>181</v>
      </c>
      <c r="L21" s="230">
        <v>1956.3222222511599</v>
      </c>
      <c r="M21" s="10" t="s">
        <v>181</v>
      </c>
      <c r="N21" s="230">
        <v>1193.89112773483</v>
      </c>
      <c r="O21" s="10" t="s">
        <v>159</v>
      </c>
      <c r="P21" s="230">
        <v>1064.1830945450599</v>
      </c>
      <c r="Q21" s="10" t="s">
        <v>159</v>
      </c>
      <c r="R21" s="230">
        <v>1322.9784493960101</v>
      </c>
      <c r="S21" s="10" t="s">
        <v>181</v>
      </c>
    </row>
    <row r="22" spans="1:19" x14ac:dyDescent="0.25">
      <c r="A22" s="12" t="s">
        <v>189</v>
      </c>
      <c r="B22" s="230">
        <v>1001.22163641876</v>
      </c>
      <c r="C22" s="10" t="s">
        <v>181</v>
      </c>
      <c r="D22" s="230">
        <v>1119.68619619009</v>
      </c>
      <c r="E22" s="10" t="s">
        <v>159</v>
      </c>
      <c r="F22" s="230">
        <v>32366.7988101464</v>
      </c>
      <c r="G22" s="10" t="s">
        <v>159</v>
      </c>
      <c r="H22" s="230">
        <v>714.10865929238196</v>
      </c>
      <c r="I22" s="10" t="s">
        <v>181</v>
      </c>
      <c r="J22" s="230">
        <v>693.83913510046398</v>
      </c>
      <c r="K22" s="10" t="s">
        <v>181</v>
      </c>
      <c r="L22" s="230">
        <v>1954.0925216604701</v>
      </c>
      <c r="M22" s="10" t="s">
        <v>181</v>
      </c>
      <c r="N22" s="230">
        <v>1183.28408347597</v>
      </c>
      <c r="O22" s="10" t="s">
        <v>159</v>
      </c>
      <c r="P22" s="230">
        <v>988.36898226144399</v>
      </c>
      <c r="Q22" s="10" t="s">
        <v>159</v>
      </c>
      <c r="R22" s="230">
        <v>1334.5736297472699</v>
      </c>
      <c r="S22" s="10" t="s">
        <v>181</v>
      </c>
    </row>
    <row r="23" spans="1:19" x14ac:dyDescent="0.25">
      <c r="A23" s="12" t="s">
        <v>190</v>
      </c>
      <c r="B23" s="230">
        <v>1028.3847741142399</v>
      </c>
      <c r="C23" s="10" t="s">
        <v>181</v>
      </c>
      <c r="D23" s="230">
        <v>1109.1111358266601</v>
      </c>
      <c r="E23" s="10" t="s">
        <v>159</v>
      </c>
      <c r="F23" s="230">
        <v>33788.367471420999</v>
      </c>
      <c r="G23" s="10" t="s">
        <v>159</v>
      </c>
      <c r="H23" s="230">
        <v>707.39953981501299</v>
      </c>
      <c r="I23" s="10" t="s">
        <v>181</v>
      </c>
      <c r="J23" s="230">
        <v>707.90879029099801</v>
      </c>
      <c r="K23" s="10" t="s">
        <v>181</v>
      </c>
      <c r="L23" s="230">
        <v>2452.7792294986298</v>
      </c>
      <c r="M23" s="10" t="s">
        <v>181</v>
      </c>
      <c r="N23" s="230">
        <v>1168.0576502775</v>
      </c>
      <c r="O23" s="10" t="s">
        <v>181</v>
      </c>
      <c r="P23" s="230">
        <v>1050.4896626157699</v>
      </c>
      <c r="Q23" s="10" t="s">
        <v>159</v>
      </c>
      <c r="R23" s="230">
        <v>1358.87246396193</v>
      </c>
      <c r="S23" s="10" t="s">
        <v>181</v>
      </c>
    </row>
    <row r="24" spans="1:19" x14ac:dyDescent="0.25">
      <c r="A24" s="12" t="s">
        <v>191</v>
      </c>
      <c r="B24" s="230">
        <v>621.24669616402502</v>
      </c>
      <c r="C24" s="10" t="s">
        <v>181</v>
      </c>
      <c r="D24" s="230">
        <v>1175.1450729190601</v>
      </c>
      <c r="E24" s="10" t="s">
        <v>159</v>
      </c>
      <c r="F24" s="230">
        <v>34282.744504740302</v>
      </c>
      <c r="G24" s="10" t="s">
        <v>159</v>
      </c>
      <c r="H24" s="230">
        <v>699.40482590867202</v>
      </c>
      <c r="I24" s="10" t="s">
        <v>181</v>
      </c>
      <c r="J24" s="230">
        <v>670.57206964326099</v>
      </c>
      <c r="K24" s="10" t="s">
        <v>181</v>
      </c>
      <c r="L24" s="230">
        <v>2376.3471298299501</v>
      </c>
      <c r="M24" s="10" t="s">
        <v>181</v>
      </c>
      <c r="N24" s="230">
        <v>1159.4602872354001</v>
      </c>
      <c r="O24" s="10" t="s">
        <v>181</v>
      </c>
      <c r="P24" s="230">
        <v>1126.89729735024</v>
      </c>
      <c r="Q24" s="10" t="s">
        <v>159</v>
      </c>
      <c r="R24" s="230">
        <v>1378.08238407984</v>
      </c>
      <c r="S24" s="10" t="s">
        <v>181</v>
      </c>
    </row>
    <row r="25" spans="1:19" x14ac:dyDescent="0.25">
      <c r="A25" s="12" t="s">
        <v>192</v>
      </c>
      <c r="B25" s="230">
        <v>582.66972919554598</v>
      </c>
      <c r="C25" s="10" t="s">
        <v>181</v>
      </c>
      <c r="D25" s="230">
        <v>1130.7826046313101</v>
      </c>
      <c r="E25" s="10" t="s">
        <v>181</v>
      </c>
      <c r="F25" s="230">
        <v>41405.584132903103</v>
      </c>
      <c r="G25" s="10" t="s">
        <v>159</v>
      </c>
      <c r="H25" s="230">
        <v>669.34464120156701</v>
      </c>
      <c r="I25" s="10" t="s">
        <v>181</v>
      </c>
      <c r="J25" s="230">
        <v>581.78924616002598</v>
      </c>
      <c r="K25" s="10" t="s">
        <v>181</v>
      </c>
      <c r="L25" s="230">
        <v>569.22720755130297</v>
      </c>
      <c r="M25" s="10" t="s">
        <v>181</v>
      </c>
      <c r="N25" s="230">
        <v>1030.38811018721</v>
      </c>
      <c r="O25" s="10" t="s">
        <v>181</v>
      </c>
      <c r="P25" s="230">
        <v>1138.7172339342301</v>
      </c>
      <c r="Q25" s="10" t="s">
        <v>159</v>
      </c>
      <c r="R25" s="230">
        <v>1352.85810806523</v>
      </c>
      <c r="S25" s="10" t="s">
        <v>181</v>
      </c>
    </row>
    <row r="26" spans="1:19" x14ac:dyDescent="0.25">
      <c r="A26" s="12" t="s">
        <v>193</v>
      </c>
      <c r="B26" s="230">
        <v>578.19291040312601</v>
      </c>
      <c r="C26" s="10" t="s">
        <v>181</v>
      </c>
      <c r="D26" s="230">
        <v>1227.27136620956</v>
      </c>
      <c r="E26" s="10" t="s">
        <v>159</v>
      </c>
      <c r="F26" s="230">
        <v>47986.696186859197</v>
      </c>
      <c r="G26" s="10" t="s">
        <v>159</v>
      </c>
      <c r="H26" s="230">
        <v>646.31159978686503</v>
      </c>
      <c r="I26" s="10" t="s">
        <v>181</v>
      </c>
      <c r="J26" s="230">
        <v>547.72251736340604</v>
      </c>
      <c r="K26" s="10" t="s">
        <v>181</v>
      </c>
      <c r="L26" s="230">
        <v>832.12966536192698</v>
      </c>
      <c r="M26" s="10" t="s">
        <v>181</v>
      </c>
      <c r="N26" s="230">
        <v>987.078900541076</v>
      </c>
      <c r="O26" s="10" t="s">
        <v>181</v>
      </c>
      <c r="P26" s="230">
        <v>1158.1372596824699</v>
      </c>
      <c r="Q26" s="10" t="s">
        <v>159</v>
      </c>
      <c r="R26" s="230">
        <v>1440.55737660623</v>
      </c>
      <c r="S26" s="10" t="s">
        <v>181</v>
      </c>
    </row>
    <row r="27" spans="1:19" x14ac:dyDescent="0.25">
      <c r="A27" s="12" t="s">
        <v>194</v>
      </c>
      <c r="B27" s="230">
        <v>551.62572088791103</v>
      </c>
      <c r="C27" s="10" t="s">
        <v>181</v>
      </c>
      <c r="D27" s="230">
        <v>1244.12708123994</v>
      </c>
      <c r="E27" s="10" t="s">
        <v>159</v>
      </c>
      <c r="F27" s="230">
        <v>53663.377619621198</v>
      </c>
      <c r="G27" s="10" t="s">
        <v>159</v>
      </c>
      <c r="H27" s="230">
        <v>612.60369235544397</v>
      </c>
      <c r="I27" s="10" t="s">
        <v>181</v>
      </c>
      <c r="J27" s="230">
        <v>557.44789314617901</v>
      </c>
      <c r="K27" s="10" t="s">
        <v>181</v>
      </c>
      <c r="L27" s="230">
        <v>950.11611912925605</v>
      </c>
      <c r="M27" s="10" t="s">
        <v>181</v>
      </c>
      <c r="N27" s="230">
        <v>1002.2621063966</v>
      </c>
      <c r="O27" s="10" t="s">
        <v>181</v>
      </c>
      <c r="P27" s="230">
        <v>1119.1539700836199</v>
      </c>
      <c r="Q27" s="10" t="s">
        <v>159</v>
      </c>
      <c r="R27" s="230">
        <v>1495.3791028323899</v>
      </c>
      <c r="S27" s="10" t="s">
        <v>181</v>
      </c>
    </row>
    <row r="28" spans="1:19" x14ac:dyDescent="0.25">
      <c r="A28" s="12" t="s">
        <v>196</v>
      </c>
      <c r="B28" s="230">
        <v>466.76754406418002</v>
      </c>
      <c r="C28" s="10" t="s">
        <v>181</v>
      </c>
      <c r="D28" s="230">
        <v>1267.73719922741</v>
      </c>
      <c r="E28" s="10" t="s">
        <v>181</v>
      </c>
      <c r="F28" s="230">
        <v>70264.073620908195</v>
      </c>
      <c r="G28" s="10" t="s">
        <v>159</v>
      </c>
      <c r="H28" s="230">
        <v>640.54880633779101</v>
      </c>
      <c r="I28" s="10" t="s">
        <v>181</v>
      </c>
      <c r="J28" s="230">
        <v>560.82970780629603</v>
      </c>
      <c r="K28" s="10" t="s">
        <v>181</v>
      </c>
      <c r="L28" s="230">
        <v>1112.1282938204899</v>
      </c>
      <c r="M28" s="10" t="s">
        <v>181</v>
      </c>
      <c r="N28" s="230">
        <v>973.26470643834</v>
      </c>
      <c r="O28" s="10" t="s">
        <v>181</v>
      </c>
      <c r="P28" s="230">
        <v>1094.6007697202899</v>
      </c>
      <c r="Q28" s="10" t="s">
        <v>159</v>
      </c>
      <c r="R28" s="230">
        <v>1659.54826578798</v>
      </c>
      <c r="S28" s="10" t="s">
        <v>181</v>
      </c>
    </row>
    <row r="29" spans="1:19" x14ac:dyDescent="0.25">
      <c r="A29" s="12" t="s">
        <v>197</v>
      </c>
      <c r="B29" s="230">
        <v>512.65118185975405</v>
      </c>
      <c r="C29" s="10" t="s">
        <v>181</v>
      </c>
      <c r="D29" s="230">
        <v>1237.3146835892701</v>
      </c>
      <c r="E29" s="10" t="s">
        <v>181</v>
      </c>
      <c r="F29" s="230">
        <v>88196.677696025101</v>
      </c>
      <c r="G29" s="10" t="s">
        <v>159</v>
      </c>
      <c r="H29" s="230">
        <v>584.96793292441498</v>
      </c>
      <c r="I29" s="10" t="s">
        <v>181</v>
      </c>
      <c r="J29" s="230">
        <v>535.02301661061301</v>
      </c>
      <c r="K29" s="10" t="s">
        <v>181</v>
      </c>
      <c r="L29" s="230">
        <v>1067.51997318028</v>
      </c>
      <c r="M29" s="10" t="s">
        <v>181</v>
      </c>
      <c r="N29" s="230">
        <v>967.92700408073597</v>
      </c>
      <c r="O29" s="10" t="s">
        <v>181</v>
      </c>
      <c r="P29" s="230">
        <v>1033.81188402721</v>
      </c>
      <c r="Q29" s="10" t="s">
        <v>159</v>
      </c>
      <c r="R29" s="230">
        <v>1795.8088667935499</v>
      </c>
      <c r="S29" s="10" t="s">
        <v>181</v>
      </c>
    </row>
    <row r="30" spans="1:19" x14ac:dyDescent="0.25">
      <c r="A30" s="12" t="s">
        <v>199</v>
      </c>
      <c r="B30" s="230">
        <v>544.15946055726602</v>
      </c>
      <c r="C30" s="10" t="s">
        <v>181</v>
      </c>
      <c r="D30" s="230">
        <v>1243.5083373054899</v>
      </c>
      <c r="E30" s="10" t="s">
        <v>181</v>
      </c>
      <c r="F30" s="230">
        <v>135016.43165764</v>
      </c>
      <c r="G30" s="10" t="s">
        <v>417</v>
      </c>
      <c r="H30" s="230">
        <v>573.36054315906301</v>
      </c>
      <c r="I30" s="10" t="s">
        <v>181</v>
      </c>
      <c r="J30" s="230">
        <v>519.93579991999798</v>
      </c>
      <c r="K30" s="10" t="s">
        <v>181</v>
      </c>
      <c r="L30" s="230">
        <v>1086.0792543314999</v>
      </c>
      <c r="M30" s="10" t="s">
        <v>181</v>
      </c>
      <c r="N30" s="230">
        <v>970.22519167655605</v>
      </c>
      <c r="O30" s="10" t="s">
        <v>181</v>
      </c>
      <c r="P30" s="230">
        <v>1045.86516947733</v>
      </c>
      <c r="Q30" s="10" t="s">
        <v>159</v>
      </c>
      <c r="R30" s="230">
        <v>2234.23752606772</v>
      </c>
      <c r="S30" s="10" t="s">
        <v>202</v>
      </c>
    </row>
    <row r="31" spans="1:19" x14ac:dyDescent="0.25">
      <c r="A31" s="12" t="s">
        <v>200</v>
      </c>
      <c r="B31" s="230">
        <v>584.27839786698098</v>
      </c>
      <c r="C31" s="10" t="s">
        <v>181</v>
      </c>
      <c r="D31" s="230">
        <v>1292.4853278134401</v>
      </c>
      <c r="E31" s="10" t="s">
        <v>181</v>
      </c>
      <c r="F31" s="230">
        <v>151707.74159769301</v>
      </c>
      <c r="G31" s="10" t="s">
        <v>201</v>
      </c>
      <c r="H31" s="230">
        <v>518.75956075759302</v>
      </c>
      <c r="I31" s="10" t="s">
        <v>181</v>
      </c>
      <c r="J31" s="230">
        <v>479.30699721545199</v>
      </c>
      <c r="K31" s="10" t="s">
        <v>181</v>
      </c>
      <c r="L31" s="230">
        <v>855.73078989503199</v>
      </c>
      <c r="M31" s="10" t="s">
        <v>181</v>
      </c>
      <c r="N31" s="230">
        <v>955.38903009513297</v>
      </c>
      <c r="O31" s="10" t="s">
        <v>418</v>
      </c>
      <c r="P31" s="230">
        <v>1003.25242076659</v>
      </c>
      <c r="Q31" s="10" t="s">
        <v>159</v>
      </c>
      <c r="R31" s="230">
        <v>2358.0966232005198</v>
      </c>
      <c r="S31" s="10" t="s">
        <v>202</v>
      </c>
    </row>
    <row r="32" spans="1:19" x14ac:dyDescent="0.25">
      <c r="A32" s="15" t="s">
        <v>203</v>
      </c>
      <c r="B32" s="231">
        <v>1746.4918914376899</v>
      </c>
      <c r="C32" s="14" t="s">
        <v>159</v>
      </c>
      <c r="D32" s="231">
        <v>1164.86969617812</v>
      </c>
      <c r="E32" s="14" t="s">
        <v>255</v>
      </c>
      <c r="F32" s="231">
        <v>1364.88066693778</v>
      </c>
      <c r="G32" s="14" t="s">
        <v>198</v>
      </c>
      <c r="H32" s="231">
        <v>1480.9551042304599</v>
      </c>
      <c r="I32" s="14" t="s">
        <v>159</v>
      </c>
      <c r="J32" s="231">
        <v>374.65703227029599</v>
      </c>
      <c r="K32" s="14" t="s">
        <v>229</v>
      </c>
      <c r="L32" s="231">
        <v>575.93411362858501</v>
      </c>
      <c r="M32" s="14" t="s">
        <v>159</v>
      </c>
      <c r="N32" s="231">
        <v>799.98582648471904</v>
      </c>
      <c r="O32" s="14" t="s">
        <v>256</v>
      </c>
      <c r="P32" s="231">
        <v>1715.4654225325</v>
      </c>
      <c r="Q32" s="14" t="s">
        <v>159</v>
      </c>
      <c r="R32" s="231">
        <v>1131.8088735093399</v>
      </c>
      <c r="S32" s="14" t="s">
        <v>159</v>
      </c>
    </row>
    <row r="34" spans="1:2" x14ac:dyDescent="0.25">
      <c r="A34" s="16" t="s">
        <v>204</v>
      </c>
      <c r="B34" s="16" t="s">
        <v>205</v>
      </c>
    </row>
    <row r="36" spans="1:2" x14ac:dyDescent="0.25">
      <c r="B36" s="16" t="s">
        <v>419</v>
      </c>
    </row>
    <row r="37" spans="1:2" x14ac:dyDescent="0.25">
      <c r="B37" s="16" t="s">
        <v>420</v>
      </c>
    </row>
    <row r="38" spans="1:2" x14ac:dyDescent="0.25">
      <c r="B38" s="16" t="s">
        <v>421</v>
      </c>
    </row>
    <row r="39" spans="1:2" x14ac:dyDescent="0.25">
      <c r="B39" s="16" t="s">
        <v>422</v>
      </c>
    </row>
    <row r="40" spans="1:2" x14ac:dyDescent="0.25">
      <c r="B40" s="16" t="s">
        <v>423</v>
      </c>
    </row>
    <row r="41" spans="1:2" x14ac:dyDescent="0.25">
      <c r="B41" s="16" t="s">
        <v>424</v>
      </c>
    </row>
    <row r="42" spans="1:2" x14ac:dyDescent="0.25">
      <c r="B42" s="16" t="s">
        <v>425</v>
      </c>
    </row>
    <row r="44" spans="1:2" x14ac:dyDescent="0.25">
      <c r="B44" s="16" t="s">
        <v>210</v>
      </c>
    </row>
    <row r="45" spans="1:2" x14ac:dyDescent="0.25">
      <c r="B45" s="16" t="s">
        <v>211</v>
      </c>
    </row>
    <row r="48" spans="1:2" x14ac:dyDescent="0.25">
      <c r="A48" s="17" t="str">
        <f>HYPERLINK("#'WAGERING 2'!A2", "&lt;&lt;&lt; Previous table")</f>
        <v>&lt;&lt;&lt; Previous table</v>
      </c>
    </row>
    <row r="49" spans="1:1" x14ac:dyDescent="0.25">
      <c r="A49" s="17" t="str">
        <f>HYPERLINK("#'WAGERING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S49"/>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HYPERLINK("#'INDEX'!B114", "Link to index")</f>
        <v>Link to index</v>
      </c>
    </row>
    <row r="2" spans="1:19" ht="15.75" customHeight="1" x14ac:dyDescent="0.25">
      <c r="A2" s="287" t="s">
        <v>428</v>
      </c>
      <c r="B2" s="286"/>
      <c r="C2" s="286"/>
      <c r="D2" s="286"/>
      <c r="E2" s="286"/>
      <c r="F2" s="286"/>
      <c r="G2" s="286"/>
      <c r="H2" s="286"/>
      <c r="I2" s="286"/>
      <c r="J2" s="286"/>
      <c r="K2" s="286"/>
      <c r="L2" s="286"/>
      <c r="M2" s="286"/>
      <c r="N2" s="286"/>
      <c r="O2" s="286"/>
      <c r="P2" s="286"/>
      <c r="Q2" s="286"/>
      <c r="R2" s="286"/>
      <c r="S2" s="286"/>
    </row>
    <row r="3" spans="1:19" ht="15.75" customHeight="1" x14ac:dyDescent="0.25">
      <c r="A3" s="287" t="s">
        <v>132</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232">
        <v>1014.37461299521</v>
      </c>
      <c r="C7" s="10" t="s">
        <v>159</v>
      </c>
      <c r="D7" s="232">
        <v>1905.85904161076</v>
      </c>
      <c r="E7" s="10" t="s">
        <v>159</v>
      </c>
      <c r="F7" s="232">
        <v>2398.5909782462099</v>
      </c>
      <c r="G7" s="10" t="s">
        <v>159</v>
      </c>
      <c r="H7" s="232">
        <v>1392.46002883608</v>
      </c>
      <c r="I7" s="10" t="s">
        <v>181</v>
      </c>
      <c r="J7" s="232">
        <v>1166.9486531857999</v>
      </c>
      <c r="K7" s="10" t="s">
        <v>181</v>
      </c>
      <c r="L7" s="232">
        <v>1589.2330139947601</v>
      </c>
      <c r="M7" s="10" t="s">
        <v>159</v>
      </c>
      <c r="N7" s="232">
        <v>1621.99259873389</v>
      </c>
      <c r="O7" s="10" t="s">
        <v>159</v>
      </c>
      <c r="P7" s="232">
        <v>1249.4371354922901</v>
      </c>
      <c r="Q7" s="10" t="s">
        <v>159</v>
      </c>
      <c r="R7" s="232">
        <v>1600.8712759843399</v>
      </c>
      <c r="S7" s="10" t="s">
        <v>181</v>
      </c>
    </row>
    <row r="8" spans="1:19" x14ac:dyDescent="0.25">
      <c r="A8" s="12" t="s">
        <v>171</v>
      </c>
      <c r="B8" s="232">
        <v>1205.79367093063</v>
      </c>
      <c r="C8" s="10" t="s">
        <v>159</v>
      </c>
      <c r="D8" s="232">
        <v>1790.2866261504</v>
      </c>
      <c r="E8" s="10" t="s">
        <v>159</v>
      </c>
      <c r="F8" s="232">
        <v>3027.0136321713799</v>
      </c>
      <c r="G8" s="10" t="s">
        <v>159</v>
      </c>
      <c r="H8" s="232">
        <v>1282.9895263645701</v>
      </c>
      <c r="I8" s="10" t="s">
        <v>181</v>
      </c>
      <c r="J8" s="232">
        <v>1015.19678729255</v>
      </c>
      <c r="K8" s="10" t="s">
        <v>181</v>
      </c>
      <c r="L8" s="232">
        <v>1449.4537448007</v>
      </c>
      <c r="M8" s="10" t="s">
        <v>159</v>
      </c>
      <c r="N8" s="232">
        <v>1538.9463918797901</v>
      </c>
      <c r="O8" s="10" t="s">
        <v>159</v>
      </c>
      <c r="P8" s="232">
        <v>1263.60909750008</v>
      </c>
      <c r="Q8" s="10" t="s">
        <v>159</v>
      </c>
      <c r="R8" s="232">
        <v>1515.0496889195299</v>
      </c>
      <c r="S8" s="10" t="s">
        <v>181</v>
      </c>
    </row>
    <row r="9" spans="1:19" x14ac:dyDescent="0.25">
      <c r="A9" s="12" t="s">
        <v>172</v>
      </c>
      <c r="B9" s="232">
        <v>1574.7015438929</v>
      </c>
      <c r="C9" s="10" t="s">
        <v>159</v>
      </c>
      <c r="D9" s="232">
        <v>1724.5789575203401</v>
      </c>
      <c r="E9" s="10" t="s">
        <v>159</v>
      </c>
      <c r="F9" s="232">
        <v>3370.7392246787099</v>
      </c>
      <c r="G9" s="10" t="s">
        <v>159</v>
      </c>
      <c r="H9" s="232">
        <v>1229.0969074713501</v>
      </c>
      <c r="I9" s="10" t="s">
        <v>181</v>
      </c>
      <c r="J9" s="232">
        <v>1025.3790610497599</v>
      </c>
      <c r="K9" s="10" t="s">
        <v>181</v>
      </c>
      <c r="L9" s="232">
        <v>1298.0151866813901</v>
      </c>
      <c r="M9" s="10" t="s">
        <v>159</v>
      </c>
      <c r="N9" s="232">
        <v>1463.6772445889101</v>
      </c>
      <c r="O9" s="10" t="s">
        <v>159</v>
      </c>
      <c r="P9" s="232">
        <v>1220.1485663778501</v>
      </c>
      <c r="Q9" s="10" t="s">
        <v>159</v>
      </c>
      <c r="R9" s="232">
        <v>1466.45227456932</v>
      </c>
      <c r="S9" s="10" t="s">
        <v>181</v>
      </c>
    </row>
    <row r="10" spans="1:19" x14ac:dyDescent="0.25">
      <c r="A10" s="12" t="s">
        <v>173</v>
      </c>
      <c r="B10" s="232">
        <v>1646.69547795483</v>
      </c>
      <c r="C10" s="10" t="s">
        <v>159</v>
      </c>
      <c r="D10" s="232">
        <v>1694.16754673882</v>
      </c>
      <c r="E10" s="10" t="s">
        <v>159</v>
      </c>
      <c r="F10" s="232">
        <v>4125.2916731102496</v>
      </c>
      <c r="G10" s="10" t="s">
        <v>159</v>
      </c>
      <c r="H10" s="232">
        <v>1199.5728429641399</v>
      </c>
      <c r="I10" s="10" t="s">
        <v>181</v>
      </c>
      <c r="J10" s="232">
        <v>1110.92531324786</v>
      </c>
      <c r="K10" s="10" t="s">
        <v>181</v>
      </c>
      <c r="L10" s="232">
        <v>1164.99709898167</v>
      </c>
      <c r="M10" s="10" t="s">
        <v>159</v>
      </c>
      <c r="N10" s="232">
        <v>1505.1651170219</v>
      </c>
      <c r="O10" s="10" t="s">
        <v>159</v>
      </c>
      <c r="P10" s="232">
        <v>1286.33753446273</v>
      </c>
      <c r="Q10" s="10" t="s">
        <v>159</v>
      </c>
      <c r="R10" s="232">
        <v>1479.6196444913801</v>
      </c>
      <c r="S10" s="10" t="s">
        <v>181</v>
      </c>
    </row>
    <row r="11" spans="1:19" x14ac:dyDescent="0.25">
      <c r="A11" s="12" t="s">
        <v>174</v>
      </c>
      <c r="B11" s="232">
        <v>1758.73091642997</v>
      </c>
      <c r="C11" s="10" t="s">
        <v>159</v>
      </c>
      <c r="D11" s="232">
        <v>1671.0805188112599</v>
      </c>
      <c r="E11" s="10" t="s">
        <v>159</v>
      </c>
      <c r="F11" s="232">
        <v>4646.8716740092104</v>
      </c>
      <c r="G11" s="10" t="s">
        <v>159</v>
      </c>
      <c r="H11" s="232">
        <v>1186.7117587365101</v>
      </c>
      <c r="I11" s="10" t="s">
        <v>181</v>
      </c>
      <c r="J11" s="232">
        <v>1117.829170384</v>
      </c>
      <c r="K11" s="10" t="s">
        <v>181</v>
      </c>
      <c r="L11" s="232">
        <v>1126.8930259180499</v>
      </c>
      <c r="M11" s="10" t="s">
        <v>159</v>
      </c>
      <c r="N11" s="232">
        <v>1511.6847353615301</v>
      </c>
      <c r="O11" s="10" t="s">
        <v>159</v>
      </c>
      <c r="P11" s="232">
        <v>1314.8030103870699</v>
      </c>
      <c r="Q11" s="10" t="s">
        <v>159</v>
      </c>
      <c r="R11" s="232">
        <v>1480.41441043073</v>
      </c>
      <c r="S11" s="10" t="s">
        <v>181</v>
      </c>
    </row>
    <row r="12" spans="1:19" x14ac:dyDescent="0.25">
      <c r="A12" s="12" t="s">
        <v>175</v>
      </c>
      <c r="B12" s="232">
        <v>2104.9606322865998</v>
      </c>
      <c r="C12" s="10" t="s">
        <v>181</v>
      </c>
      <c r="D12" s="232">
        <v>1632.14822747431</v>
      </c>
      <c r="E12" s="10" t="s">
        <v>159</v>
      </c>
      <c r="F12" s="232">
        <v>5141.6919942895602</v>
      </c>
      <c r="G12" s="10" t="s">
        <v>159</v>
      </c>
      <c r="H12" s="232">
        <v>1123.02691805676</v>
      </c>
      <c r="I12" s="10" t="s">
        <v>181</v>
      </c>
      <c r="J12" s="232">
        <v>1090.43289604796</v>
      </c>
      <c r="K12" s="10" t="s">
        <v>181</v>
      </c>
      <c r="L12" s="232">
        <v>1034.83319055876</v>
      </c>
      <c r="M12" s="10" t="s">
        <v>159</v>
      </c>
      <c r="N12" s="232">
        <v>1460.2625725097701</v>
      </c>
      <c r="O12" s="10" t="s">
        <v>159</v>
      </c>
      <c r="P12" s="232">
        <v>1279.67902631679</v>
      </c>
      <c r="Q12" s="10" t="s">
        <v>159</v>
      </c>
      <c r="R12" s="232">
        <v>1445.5985173480101</v>
      </c>
      <c r="S12" s="10" t="s">
        <v>181</v>
      </c>
    </row>
    <row r="13" spans="1:19" x14ac:dyDescent="0.25">
      <c r="A13" s="12" t="s">
        <v>176</v>
      </c>
      <c r="B13" s="232">
        <v>3133.50141097905</v>
      </c>
      <c r="C13" s="10" t="s">
        <v>181</v>
      </c>
      <c r="D13" s="232">
        <v>1518.49848103248</v>
      </c>
      <c r="E13" s="10" t="s">
        <v>181</v>
      </c>
      <c r="F13" s="232">
        <v>6931.6563790627397</v>
      </c>
      <c r="G13" s="10" t="s">
        <v>159</v>
      </c>
      <c r="H13" s="232">
        <v>937.63921940661999</v>
      </c>
      <c r="I13" s="10" t="s">
        <v>181</v>
      </c>
      <c r="J13" s="232">
        <v>1073.97698599768</v>
      </c>
      <c r="K13" s="10" t="s">
        <v>181</v>
      </c>
      <c r="L13" s="232">
        <v>1036.6401866399301</v>
      </c>
      <c r="M13" s="10" t="s">
        <v>159</v>
      </c>
      <c r="N13" s="232">
        <v>1463.9796333890499</v>
      </c>
      <c r="O13" s="10" t="s">
        <v>159</v>
      </c>
      <c r="P13" s="232">
        <v>1205.2894123753999</v>
      </c>
      <c r="Q13" s="10" t="s">
        <v>159</v>
      </c>
      <c r="R13" s="232">
        <v>1400.0613774900601</v>
      </c>
      <c r="S13" s="10" t="s">
        <v>181</v>
      </c>
    </row>
    <row r="14" spans="1:19" x14ac:dyDescent="0.25">
      <c r="A14" s="12" t="s">
        <v>177</v>
      </c>
      <c r="B14" s="232">
        <v>4029.1697476835702</v>
      </c>
      <c r="C14" s="10" t="s">
        <v>181</v>
      </c>
      <c r="D14" s="232">
        <v>1543.5849442091201</v>
      </c>
      <c r="E14" s="10" t="s">
        <v>181</v>
      </c>
      <c r="F14" s="232">
        <v>12298.585793898799</v>
      </c>
      <c r="G14" s="10" t="s">
        <v>159</v>
      </c>
      <c r="H14" s="232">
        <v>917.90096791759697</v>
      </c>
      <c r="I14" s="10" t="s">
        <v>181</v>
      </c>
      <c r="J14" s="232">
        <v>1076.0684560079901</v>
      </c>
      <c r="K14" s="10" t="s">
        <v>181</v>
      </c>
      <c r="L14" s="232">
        <v>1095.4674184724699</v>
      </c>
      <c r="M14" s="10" t="s">
        <v>181</v>
      </c>
      <c r="N14" s="232">
        <v>1522.73516635496</v>
      </c>
      <c r="O14" s="10" t="s">
        <v>159</v>
      </c>
      <c r="P14" s="232">
        <v>1165.1000666339901</v>
      </c>
      <c r="Q14" s="10" t="s">
        <v>159</v>
      </c>
      <c r="R14" s="232">
        <v>1483.23443544734</v>
      </c>
      <c r="S14" s="10" t="s">
        <v>181</v>
      </c>
    </row>
    <row r="15" spans="1:19" x14ac:dyDescent="0.25">
      <c r="A15" s="12" t="s">
        <v>178</v>
      </c>
      <c r="B15" s="232">
        <v>4655.1885229361096</v>
      </c>
      <c r="C15" s="10" t="s">
        <v>181</v>
      </c>
      <c r="D15" s="232">
        <v>1570.7283628246601</v>
      </c>
      <c r="E15" s="10" t="s">
        <v>181</v>
      </c>
      <c r="F15" s="232">
        <v>16261.876394987399</v>
      </c>
      <c r="G15" s="10" t="s">
        <v>159</v>
      </c>
      <c r="H15" s="232">
        <v>921.06492722452299</v>
      </c>
      <c r="I15" s="10" t="s">
        <v>181</v>
      </c>
      <c r="J15" s="232">
        <v>1015.61819357741</v>
      </c>
      <c r="K15" s="10" t="s">
        <v>181</v>
      </c>
      <c r="L15" s="232">
        <v>1165.2195253249699</v>
      </c>
      <c r="M15" s="10" t="s">
        <v>181</v>
      </c>
      <c r="N15" s="232">
        <v>1544.3801531352699</v>
      </c>
      <c r="O15" s="10" t="s">
        <v>159</v>
      </c>
      <c r="P15" s="232">
        <v>1188.02598701337</v>
      </c>
      <c r="Q15" s="10" t="s">
        <v>159</v>
      </c>
      <c r="R15" s="232">
        <v>1543.39107952372</v>
      </c>
      <c r="S15" s="10" t="s">
        <v>181</v>
      </c>
    </row>
    <row r="16" spans="1:19" x14ac:dyDescent="0.25">
      <c r="A16" s="12" t="s">
        <v>182</v>
      </c>
      <c r="B16" s="232">
        <v>2591.0126239083602</v>
      </c>
      <c r="C16" s="10" t="s">
        <v>181</v>
      </c>
      <c r="D16" s="232">
        <v>1620.17153979918</v>
      </c>
      <c r="E16" s="10" t="s">
        <v>159</v>
      </c>
      <c r="F16" s="232">
        <v>18800.893977129799</v>
      </c>
      <c r="G16" s="10" t="s">
        <v>159</v>
      </c>
      <c r="H16" s="232">
        <v>945.90506902138702</v>
      </c>
      <c r="I16" s="10" t="s">
        <v>181</v>
      </c>
      <c r="J16" s="232">
        <v>1014.78739871754</v>
      </c>
      <c r="K16" s="10" t="s">
        <v>181</v>
      </c>
      <c r="L16" s="232">
        <v>1167.82377767241</v>
      </c>
      <c r="M16" s="10" t="s">
        <v>181</v>
      </c>
      <c r="N16" s="232">
        <v>1552.8001500513999</v>
      </c>
      <c r="O16" s="10" t="s">
        <v>159</v>
      </c>
      <c r="P16" s="232">
        <v>1222.5526952822099</v>
      </c>
      <c r="Q16" s="10" t="s">
        <v>159</v>
      </c>
      <c r="R16" s="232">
        <v>1556.82322260813</v>
      </c>
      <c r="S16" s="10" t="s">
        <v>181</v>
      </c>
    </row>
    <row r="17" spans="1:19" x14ac:dyDescent="0.25">
      <c r="A17" s="12" t="s">
        <v>183</v>
      </c>
      <c r="B17" s="232">
        <v>2457.2974726485199</v>
      </c>
      <c r="C17" s="10" t="s">
        <v>181</v>
      </c>
      <c r="D17" s="232">
        <v>1598.2680620239</v>
      </c>
      <c r="E17" s="10" t="s">
        <v>159</v>
      </c>
      <c r="F17" s="232">
        <v>22703.188102757402</v>
      </c>
      <c r="G17" s="10" t="s">
        <v>159</v>
      </c>
      <c r="H17" s="232">
        <v>953.50754537794603</v>
      </c>
      <c r="I17" s="10" t="s">
        <v>181</v>
      </c>
      <c r="J17" s="232">
        <v>1076.3443508636699</v>
      </c>
      <c r="K17" s="10" t="s">
        <v>181</v>
      </c>
      <c r="L17" s="232">
        <v>1182.7791899399999</v>
      </c>
      <c r="M17" s="10" t="s">
        <v>181</v>
      </c>
      <c r="N17" s="232">
        <v>1558.6186262630699</v>
      </c>
      <c r="O17" s="10" t="s">
        <v>159</v>
      </c>
      <c r="P17" s="232">
        <v>1308.5215474617601</v>
      </c>
      <c r="Q17" s="10" t="s">
        <v>159</v>
      </c>
      <c r="R17" s="232">
        <v>1599.28253173283</v>
      </c>
      <c r="S17" s="10" t="s">
        <v>181</v>
      </c>
    </row>
    <row r="18" spans="1:19" x14ac:dyDescent="0.25">
      <c r="A18" s="12" t="s">
        <v>184</v>
      </c>
      <c r="B18" s="232">
        <v>1952.50180343137</v>
      </c>
      <c r="C18" s="10" t="s">
        <v>181</v>
      </c>
      <c r="D18" s="232">
        <v>1513.7485193088501</v>
      </c>
      <c r="E18" s="10" t="s">
        <v>159</v>
      </c>
      <c r="F18" s="232">
        <v>24614.189841007301</v>
      </c>
      <c r="G18" s="10" t="s">
        <v>159</v>
      </c>
      <c r="H18" s="232">
        <v>919.26250213615003</v>
      </c>
      <c r="I18" s="10" t="s">
        <v>181</v>
      </c>
      <c r="J18" s="232">
        <v>934.86601931510904</v>
      </c>
      <c r="K18" s="10" t="s">
        <v>181</v>
      </c>
      <c r="L18" s="232">
        <v>1204.0701231824401</v>
      </c>
      <c r="M18" s="10" t="s">
        <v>181</v>
      </c>
      <c r="N18" s="232">
        <v>1520.6322042260399</v>
      </c>
      <c r="O18" s="10" t="s">
        <v>159</v>
      </c>
      <c r="P18" s="232">
        <v>1339.65604556682</v>
      </c>
      <c r="Q18" s="10" t="s">
        <v>159</v>
      </c>
      <c r="R18" s="232">
        <v>1557.5338615769899</v>
      </c>
      <c r="S18" s="10" t="s">
        <v>181</v>
      </c>
    </row>
    <row r="19" spans="1:19" x14ac:dyDescent="0.25">
      <c r="A19" s="12" t="s">
        <v>185</v>
      </c>
      <c r="B19" s="232">
        <v>1424.9704060010299</v>
      </c>
      <c r="C19" s="10" t="s">
        <v>181</v>
      </c>
      <c r="D19" s="232">
        <v>1489.7805011140099</v>
      </c>
      <c r="E19" s="10" t="s">
        <v>159</v>
      </c>
      <c r="F19" s="232">
        <v>33357.533082254602</v>
      </c>
      <c r="G19" s="10" t="s">
        <v>159</v>
      </c>
      <c r="H19" s="232">
        <v>935.64836243365403</v>
      </c>
      <c r="I19" s="10" t="s">
        <v>181</v>
      </c>
      <c r="J19" s="232">
        <v>945.26141327398</v>
      </c>
      <c r="K19" s="10" t="s">
        <v>181</v>
      </c>
      <c r="L19" s="232">
        <v>1388.6159750624099</v>
      </c>
      <c r="M19" s="10" t="s">
        <v>181</v>
      </c>
      <c r="N19" s="232">
        <v>1540.7647588729101</v>
      </c>
      <c r="O19" s="10" t="s">
        <v>159</v>
      </c>
      <c r="P19" s="232">
        <v>1405.0833362260701</v>
      </c>
      <c r="Q19" s="10" t="s">
        <v>159</v>
      </c>
      <c r="R19" s="232">
        <v>1644.8107081052699</v>
      </c>
      <c r="S19" s="10" t="s">
        <v>181</v>
      </c>
    </row>
    <row r="20" spans="1:19" x14ac:dyDescent="0.25">
      <c r="A20" s="12" t="s">
        <v>186</v>
      </c>
      <c r="B20" s="232">
        <v>1462.1477557012799</v>
      </c>
      <c r="C20" s="10" t="s">
        <v>181</v>
      </c>
      <c r="D20" s="232">
        <v>1372.19619312688</v>
      </c>
      <c r="E20" s="10" t="s">
        <v>159</v>
      </c>
      <c r="F20" s="232">
        <v>35492.938196753297</v>
      </c>
      <c r="G20" s="10" t="s">
        <v>159</v>
      </c>
      <c r="H20" s="232">
        <v>890.98479906515195</v>
      </c>
      <c r="I20" s="10" t="s">
        <v>181</v>
      </c>
      <c r="J20" s="232">
        <v>861.33965754353801</v>
      </c>
      <c r="K20" s="10" t="s">
        <v>181</v>
      </c>
      <c r="L20" s="232">
        <v>1706.9228607679499</v>
      </c>
      <c r="M20" s="10" t="s">
        <v>181</v>
      </c>
      <c r="N20" s="232">
        <v>1424.49228985636</v>
      </c>
      <c r="O20" s="10" t="s">
        <v>181</v>
      </c>
      <c r="P20" s="232">
        <v>1349.9068292488701</v>
      </c>
      <c r="Q20" s="10" t="s">
        <v>159</v>
      </c>
      <c r="R20" s="232">
        <v>1587.96703515845</v>
      </c>
      <c r="S20" s="10" t="s">
        <v>181</v>
      </c>
    </row>
    <row r="21" spans="1:19" x14ac:dyDescent="0.25">
      <c r="A21" s="12" t="s">
        <v>188</v>
      </c>
      <c r="B21" s="232">
        <v>1248.2275403761701</v>
      </c>
      <c r="C21" s="10" t="s">
        <v>181</v>
      </c>
      <c r="D21" s="232">
        <v>1392.60553439306</v>
      </c>
      <c r="E21" s="10" t="s">
        <v>159</v>
      </c>
      <c r="F21" s="232">
        <v>37692.434345803602</v>
      </c>
      <c r="G21" s="10" t="s">
        <v>159</v>
      </c>
      <c r="H21" s="232">
        <v>910.26042929846597</v>
      </c>
      <c r="I21" s="10" t="s">
        <v>181</v>
      </c>
      <c r="J21" s="232">
        <v>872.21563783124998</v>
      </c>
      <c r="K21" s="10" t="s">
        <v>181</v>
      </c>
      <c r="L21" s="232">
        <v>2444.3464483202902</v>
      </c>
      <c r="M21" s="10" t="s">
        <v>181</v>
      </c>
      <c r="N21" s="232">
        <v>1491.71926003153</v>
      </c>
      <c r="O21" s="10" t="s">
        <v>159</v>
      </c>
      <c r="P21" s="232">
        <v>1329.6542552793001</v>
      </c>
      <c r="Q21" s="10" t="s">
        <v>159</v>
      </c>
      <c r="R21" s="232">
        <v>1653.0087105304401</v>
      </c>
      <c r="S21" s="10" t="s">
        <v>181</v>
      </c>
    </row>
    <row r="22" spans="1:19" x14ac:dyDescent="0.25">
      <c r="A22" s="12" t="s">
        <v>189</v>
      </c>
      <c r="B22" s="232">
        <v>1221.95509845623</v>
      </c>
      <c r="C22" s="10" t="s">
        <v>181</v>
      </c>
      <c r="D22" s="232">
        <v>1366.5368449282</v>
      </c>
      <c r="E22" s="10" t="s">
        <v>159</v>
      </c>
      <c r="F22" s="232">
        <v>39502.517113227201</v>
      </c>
      <c r="G22" s="10" t="s">
        <v>159</v>
      </c>
      <c r="H22" s="232">
        <v>871.54400717435203</v>
      </c>
      <c r="I22" s="10" t="s">
        <v>181</v>
      </c>
      <c r="J22" s="232">
        <v>846.80577986417404</v>
      </c>
      <c r="K22" s="10" t="s">
        <v>181</v>
      </c>
      <c r="L22" s="232">
        <v>2384.8998391995401</v>
      </c>
      <c r="M22" s="10" t="s">
        <v>181</v>
      </c>
      <c r="N22" s="232">
        <v>1444.1557854237301</v>
      </c>
      <c r="O22" s="10" t="s">
        <v>159</v>
      </c>
      <c r="P22" s="232">
        <v>1206.2688950173999</v>
      </c>
      <c r="Q22" s="10" t="s">
        <v>159</v>
      </c>
      <c r="R22" s="232">
        <v>1628.7992506514699</v>
      </c>
      <c r="S22" s="10" t="s">
        <v>181</v>
      </c>
    </row>
    <row r="23" spans="1:19" x14ac:dyDescent="0.25">
      <c r="A23" s="12" t="s">
        <v>190</v>
      </c>
      <c r="B23" s="232">
        <v>1217.85177446282</v>
      </c>
      <c r="C23" s="10" t="s">
        <v>181</v>
      </c>
      <c r="D23" s="232">
        <v>1313.4509561427301</v>
      </c>
      <c r="E23" s="10" t="s">
        <v>159</v>
      </c>
      <c r="F23" s="232">
        <v>40013.450526544599</v>
      </c>
      <c r="G23" s="10" t="s">
        <v>159</v>
      </c>
      <c r="H23" s="232">
        <v>837.72903537970296</v>
      </c>
      <c r="I23" s="10" t="s">
        <v>181</v>
      </c>
      <c r="J23" s="232">
        <v>838.33210887071004</v>
      </c>
      <c r="K23" s="10" t="s">
        <v>181</v>
      </c>
      <c r="L23" s="232">
        <v>2904.67304864884</v>
      </c>
      <c r="M23" s="10" t="s">
        <v>181</v>
      </c>
      <c r="N23" s="232">
        <v>1383.25762678717</v>
      </c>
      <c r="O23" s="10" t="s">
        <v>181</v>
      </c>
      <c r="P23" s="232">
        <v>1244.0292115111999</v>
      </c>
      <c r="Q23" s="10" t="s">
        <v>159</v>
      </c>
      <c r="R23" s="232">
        <v>1609.22767738378</v>
      </c>
      <c r="S23" s="10" t="s">
        <v>181</v>
      </c>
    </row>
    <row r="24" spans="1:19" x14ac:dyDescent="0.25">
      <c r="A24" s="12" t="s">
        <v>191</v>
      </c>
      <c r="B24" s="232">
        <v>718.78242746177705</v>
      </c>
      <c r="C24" s="10" t="s">
        <v>181</v>
      </c>
      <c r="D24" s="232">
        <v>1359.64284936736</v>
      </c>
      <c r="E24" s="10" t="s">
        <v>159</v>
      </c>
      <c r="F24" s="232">
        <v>39665.135391984499</v>
      </c>
      <c r="G24" s="10" t="s">
        <v>159</v>
      </c>
      <c r="H24" s="232">
        <v>809.21138357633401</v>
      </c>
      <c r="I24" s="10" t="s">
        <v>181</v>
      </c>
      <c r="J24" s="232">
        <v>775.85188457725303</v>
      </c>
      <c r="K24" s="10" t="s">
        <v>181</v>
      </c>
      <c r="L24" s="232">
        <v>2749.4336292132598</v>
      </c>
      <c r="M24" s="10" t="s">
        <v>181</v>
      </c>
      <c r="N24" s="232">
        <v>1341.4955523313599</v>
      </c>
      <c r="O24" s="10" t="s">
        <v>181</v>
      </c>
      <c r="P24" s="232">
        <v>1303.82017303423</v>
      </c>
      <c r="Q24" s="10" t="s">
        <v>159</v>
      </c>
      <c r="R24" s="232">
        <v>1594.4413183803699</v>
      </c>
      <c r="S24" s="10" t="s">
        <v>181</v>
      </c>
    </row>
    <row r="25" spans="1:19" x14ac:dyDescent="0.25">
      <c r="A25" s="12" t="s">
        <v>192</v>
      </c>
      <c r="B25" s="232">
        <v>658.99205931500205</v>
      </c>
      <c r="C25" s="10" t="s">
        <v>181</v>
      </c>
      <c r="D25" s="232">
        <v>1278.9007561666001</v>
      </c>
      <c r="E25" s="10" t="s">
        <v>181</v>
      </c>
      <c r="F25" s="232">
        <v>46829.189483645103</v>
      </c>
      <c r="G25" s="10" t="s">
        <v>159</v>
      </c>
      <c r="H25" s="232">
        <v>757.02028335309205</v>
      </c>
      <c r="I25" s="10" t="s">
        <v>181</v>
      </c>
      <c r="J25" s="232">
        <v>657.99624419076304</v>
      </c>
      <c r="K25" s="10" t="s">
        <v>181</v>
      </c>
      <c r="L25" s="232">
        <v>643.78873815919599</v>
      </c>
      <c r="M25" s="10" t="s">
        <v>181</v>
      </c>
      <c r="N25" s="232">
        <v>1165.3558587356799</v>
      </c>
      <c r="O25" s="10" t="s">
        <v>181</v>
      </c>
      <c r="P25" s="232">
        <v>1287.8747210771301</v>
      </c>
      <c r="Q25" s="10" t="s">
        <v>159</v>
      </c>
      <c r="R25" s="232">
        <v>1530.0653284765101</v>
      </c>
      <c r="S25" s="10" t="s">
        <v>181</v>
      </c>
    </row>
    <row r="26" spans="1:19" x14ac:dyDescent="0.25">
      <c r="A26" s="12" t="s">
        <v>193</v>
      </c>
      <c r="B26" s="232">
        <v>637.11352127277803</v>
      </c>
      <c r="C26" s="10" t="s">
        <v>181</v>
      </c>
      <c r="D26" s="232">
        <v>1352.33616257568</v>
      </c>
      <c r="E26" s="10" t="s">
        <v>159</v>
      </c>
      <c r="F26" s="232">
        <v>52876.769036377198</v>
      </c>
      <c r="G26" s="10" t="s">
        <v>159</v>
      </c>
      <c r="H26" s="232">
        <v>712.17382947943099</v>
      </c>
      <c r="I26" s="10" t="s">
        <v>181</v>
      </c>
      <c r="J26" s="232">
        <v>603.53805008520101</v>
      </c>
      <c r="K26" s="10" t="s">
        <v>181</v>
      </c>
      <c r="L26" s="232">
        <v>916.92764078452399</v>
      </c>
      <c r="M26" s="10" t="s">
        <v>181</v>
      </c>
      <c r="N26" s="232">
        <v>1087.66694088193</v>
      </c>
      <c r="O26" s="10" t="s">
        <v>181</v>
      </c>
      <c r="P26" s="232">
        <v>1276.1569613834499</v>
      </c>
      <c r="Q26" s="10" t="s">
        <v>159</v>
      </c>
      <c r="R26" s="232">
        <v>1587.35703307943</v>
      </c>
      <c r="S26" s="10" t="s">
        <v>181</v>
      </c>
    </row>
    <row r="27" spans="1:19" x14ac:dyDescent="0.25">
      <c r="A27" s="12" t="s">
        <v>194</v>
      </c>
      <c r="B27" s="232">
        <v>597.59453096190396</v>
      </c>
      <c r="C27" s="10" t="s">
        <v>181</v>
      </c>
      <c r="D27" s="232">
        <v>1347.80433800994</v>
      </c>
      <c r="E27" s="10" t="s">
        <v>159</v>
      </c>
      <c r="F27" s="232">
        <v>58135.325754589699</v>
      </c>
      <c r="G27" s="10" t="s">
        <v>159</v>
      </c>
      <c r="H27" s="232">
        <v>663.65400005173103</v>
      </c>
      <c r="I27" s="10" t="s">
        <v>181</v>
      </c>
      <c r="J27" s="232">
        <v>603.90188424169401</v>
      </c>
      <c r="K27" s="10" t="s">
        <v>181</v>
      </c>
      <c r="L27" s="232">
        <v>1029.2924623900301</v>
      </c>
      <c r="M27" s="10" t="s">
        <v>181</v>
      </c>
      <c r="N27" s="232">
        <v>1085.78394859632</v>
      </c>
      <c r="O27" s="10" t="s">
        <v>181</v>
      </c>
      <c r="P27" s="232">
        <v>1212.4168009239299</v>
      </c>
      <c r="Q27" s="10" t="s">
        <v>159</v>
      </c>
      <c r="R27" s="232">
        <v>1619.99402806843</v>
      </c>
      <c r="S27" s="10" t="s">
        <v>181</v>
      </c>
    </row>
    <row r="28" spans="1:19" x14ac:dyDescent="0.25">
      <c r="A28" s="12" t="s">
        <v>196</v>
      </c>
      <c r="B28" s="232">
        <v>498.66117126708798</v>
      </c>
      <c r="C28" s="10" t="s">
        <v>181</v>
      </c>
      <c r="D28" s="232">
        <v>1354.3600549456301</v>
      </c>
      <c r="E28" s="10" t="s">
        <v>181</v>
      </c>
      <c r="F28" s="232">
        <v>75065.127589465104</v>
      </c>
      <c r="G28" s="10" t="s">
        <v>159</v>
      </c>
      <c r="H28" s="232">
        <v>684.31668414849901</v>
      </c>
      <c r="I28" s="10" t="s">
        <v>181</v>
      </c>
      <c r="J28" s="232">
        <v>599.15048193156395</v>
      </c>
      <c r="K28" s="10" t="s">
        <v>181</v>
      </c>
      <c r="L28" s="232">
        <v>1188.1185927519</v>
      </c>
      <c r="M28" s="10" t="s">
        <v>181</v>
      </c>
      <c r="N28" s="232">
        <v>1039.76663467143</v>
      </c>
      <c r="O28" s="10" t="s">
        <v>181</v>
      </c>
      <c r="P28" s="232">
        <v>1169.39343542602</v>
      </c>
      <c r="Q28" s="10" t="s">
        <v>159</v>
      </c>
      <c r="R28" s="232">
        <v>1772.9430688058101</v>
      </c>
      <c r="S28" s="10" t="s">
        <v>181</v>
      </c>
    </row>
    <row r="29" spans="1:19" x14ac:dyDescent="0.25">
      <c r="A29" s="12" t="s">
        <v>197</v>
      </c>
      <c r="B29" s="232">
        <v>538.23722088179204</v>
      </c>
      <c r="C29" s="10" t="s">
        <v>181</v>
      </c>
      <c r="D29" s="232">
        <v>1299.0681387593399</v>
      </c>
      <c r="E29" s="10" t="s">
        <v>181</v>
      </c>
      <c r="F29" s="232">
        <v>92598.508252541797</v>
      </c>
      <c r="G29" s="10" t="s">
        <v>159</v>
      </c>
      <c r="H29" s="232">
        <v>614.16324718107796</v>
      </c>
      <c r="I29" s="10" t="s">
        <v>181</v>
      </c>
      <c r="J29" s="232">
        <v>561.72561725814796</v>
      </c>
      <c r="K29" s="10" t="s">
        <v>181</v>
      </c>
      <c r="L29" s="232">
        <v>1120.79910069836</v>
      </c>
      <c r="M29" s="10" t="s">
        <v>181</v>
      </c>
      <c r="N29" s="232">
        <v>1016.23552061834</v>
      </c>
      <c r="O29" s="10" t="s">
        <v>181</v>
      </c>
      <c r="P29" s="232">
        <v>1085.4086658978899</v>
      </c>
      <c r="Q29" s="10" t="s">
        <v>159</v>
      </c>
      <c r="R29" s="232">
        <v>1885.43635107091</v>
      </c>
      <c r="S29" s="10" t="s">
        <v>181</v>
      </c>
    </row>
    <row r="30" spans="1:19" x14ac:dyDescent="0.25">
      <c r="A30" s="12" t="s">
        <v>199</v>
      </c>
      <c r="B30" s="232">
        <v>560.63445758215198</v>
      </c>
      <c r="C30" s="10" t="s">
        <v>181</v>
      </c>
      <c r="D30" s="232">
        <v>1281.1568533058301</v>
      </c>
      <c r="E30" s="10" t="s">
        <v>181</v>
      </c>
      <c r="F30" s="232">
        <v>139104.19539438101</v>
      </c>
      <c r="G30" s="10" t="s">
        <v>417</v>
      </c>
      <c r="H30" s="232">
        <v>590.71963351294403</v>
      </c>
      <c r="I30" s="10" t="s">
        <v>181</v>
      </c>
      <c r="J30" s="232">
        <v>535.67740027376499</v>
      </c>
      <c r="K30" s="10" t="s">
        <v>181</v>
      </c>
      <c r="L30" s="232">
        <v>1118.9614401260401</v>
      </c>
      <c r="M30" s="10" t="s">
        <v>181</v>
      </c>
      <c r="N30" s="232">
        <v>999.59977450558802</v>
      </c>
      <c r="O30" s="10" t="s">
        <v>181</v>
      </c>
      <c r="P30" s="232">
        <v>1077.5298317767399</v>
      </c>
      <c r="Q30" s="10" t="s">
        <v>159</v>
      </c>
      <c r="R30" s="232">
        <v>2301.8814048622899</v>
      </c>
      <c r="S30" s="10" t="s">
        <v>202</v>
      </c>
    </row>
    <row r="31" spans="1:19" x14ac:dyDescent="0.25">
      <c r="A31" s="12" t="s">
        <v>200</v>
      </c>
      <c r="B31" s="232">
        <v>592.471609405869</v>
      </c>
      <c r="C31" s="10" t="s">
        <v>181</v>
      </c>
      <c r="D31" s="232">
        <v>1310.60957430337</v>
      </c>
      <c r="E31" s="10" t="s">
        <v>181</v>
      </c>
      <c r="F31" s="232">
        <v>153835.106948756</v>
      </c>
      <c r="G31" s="10" t="s">
        <v>201</v>
      </c>
      <c r="H31" s="232">
        <v>526.03401559731401</v>
      </c>
      <c r="I31" s="10" t="s">
        <v>181</v>
      </c>
      <c r="J31" s="232">
        <v>486.02821715887598</v>
      </c>
      <c r="K31" s="10" t="s">
        <v>181</v>
      </c>
      <c r="L31" s="232">
        <v>867.73052051582204</v>
      </c>
      <c r="M31" s="10" t="s">
        <v>181</v>
      </c>
      <c r="N31" s="232">
        <v>968.78624699392503</v>
      </c>
      <c r="O31" s="10" t="s">
        <v>418</v>
      </c>
      <c r="P31" s="232">
        <v>1017.32081579925</v>
      </c>
      <c r="Q31" s="10" t="s">
        <v>159</v>
      </c>
      <c r="R31" s="232">
        <v>2391.1637099412801</v>
      </c>
      <c r="S31" s="10" t="s">
        <v>202</v>
      </c>
    </row>
    <row r="32" spans="1:19" x14ac:dyDescent="0.25">
      <c r="A32" s="15" t="s">
        <v>203</v>
      </c>
      <c r="B32" s="233">
        <v>1746.4918914376899</v>
      </c>
      <c r="C32" s="14" t="s">
        <v>159</v>
      </c>
      <c r="D32" s="233">
        <v>1164.86969617812</v>
      </c>
      <c r="E32" s="14" t="s">
        <v>255</v>
      </c>
      <c r="F32" s="233">
        <v>1364.88066693778</v>
      </c>
      <c r="G32" s="14" t="s">
        <v>198</v>
      </c>
      <c r="H32" s="233">
        <v>1480.9551042304599</v>
      </c>
      <c r="I32" s="14" t="s">
        <v>159</v>
      </c>
      <c r="J32" s="233">
        <v>374.65703227029599</v>
      </c>
      <c r="K32" s="14" t="s">
        <v>229</v>
      </c>
      <c r="L32" s="233">
        <v>575.93411362858501</v>
      </c>
      <c r="M32" s="14" t="s">
        <v>159</v>
      </c>
      <c r="N32" s="233">
        <v>799.98582648471904</v>
      </c>
      <c r="O32" s="14" t="s">
        <v>256</v>
      </c>
      <c r="P32" s="233">
        <v>1715.4654225325</v>
      </c>
      <c r="Q32" s="14" t="s">
        <v>159</v>
      </c>
      <c r="R32" s="233">
        <v>1131.8088735093399</v>
      </c>
      <c r="S32" s="14" t="s">
        <v>159</v>
      </c>
    </row>
    <row r="34" spans="1:2" x14ac:dyDescent="0.25">
      <c r="A34" s="16" t="s">
        <v>204</v>
      </c>
      <c r="B34" s="16" t="s">
        <v>205</v>
      </c>
    </row>
    <row r="36" spans="1:2" x14ac:dyDescent="0.25">
      <c r="B36" s="16" t="s">
        <v>419</v>
      </c>
    </row>
    <row r="37" spans="1:2" x14ac:dyDescent="0.25">
      <c r="B37" s="16" t="s">
        <v>420</v>
      </c>
    </row>
    <row r="38" spans="1:2" x14ac:dyDescent="0.25">
      <c r="B38" s="16" t="s">
        <v>421</v>
      </c>
    </row>
    <row r="39" spans="1:2" x14ac:dyDescent="0.25">
      <c r="B39" s="16" t="s">
        <v>422</v>
      </c>
    </row>
    <row r="40" spans="1:2" x14ac:dyDescent="0.25">
      <c r="B40" s="16" t="s">
        <v>423</v>
      </c>
    </row>
    <row r="41" spans="1:2" x14ac:dyDescent="0.25">
      <c r="B41" s="16" t="s">
        <v>424</v>
      </c>
    </row>
    <row r="42" spans="1:2" x14ac:dyDescent="0.25">
      <c r="B42" s="16" t="s">
        <v>425</v>
      </c>
    </row>
    <row r="44" spans="1:2" x14ac:dyDescent="0.25">
      <c r="B44" s="16" t="s">
        <v>210</v>
      </c>
    </row>
    <row r="45" spans="1:2" x14ac:dyDescent="0.25">
      <c r="B45" s="16" t="s">
        <v>211</v>
      </c>
    </row>
    <row r="48" spans="1:2" x14ac:dyDescent="0.25">
      <c r="A48" s="17" t="str">
        <f>HYPERLINK("#'WAGERING 3'!A2", "&lt;&lt;&lt; Previous table")</f>
        <v>&lt;&lt;&lt; Previous table</v>
      </c>
    </row>
    <row r="49" spans="1:1" x14ac:dyDescent="0.25">
      <c r="A49" s="17" t="str">
        <f>HYPERLINK("#'WAGERING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1:S49"/>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HYPERLINK("#'INDEX'!B115", "Link to index")</f>
        <v>Link to index</v>
      </c>
    </row>
    <row r="2" spans="1:19" ht="15.75" customHeight="1" x14ac:dyDescent="0.25">
      <c r="A2" s="287" t="s">
        <v>429</v>
      </c>
      <c r="B2" s="286"/>
      <c r="C2" s="286"/>
      <c r="D2" s="286"/>
      <c r="E2" s="286"/>
      <c r="F2" s="286"/>
      <c r="G2" s="286"/>
      <c r="H2" s="286"/>
      <c r="I2" s="286"/>
      <c r="J2" s="286"/>
      <c r="K2" s="286"/>
      <c r="L2" s="286"/>
      <c r="M2" s="286"/>
      <c r="N2" s="286"/>
      <c r="O2" s="286"/>
      <c r="P2" s="286"/>
      <c r="Q2" s="286"/>
      <c r="R2" s="286"/>
      <c r="S2" s="286"/>
    </row>
    <row r="3" spans="1:19" ht="15.75" customHeight="1" x14ac:dyDescent="0.25">
      <c r="A3" s="287" t="s">
        <v>133</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234">
        <v>15.260999999999999</v>
      </c>
      <c r="C7" s="10" t="s">
        <v>159</v>
      </c>
      <c r="D7" s="234">
        <v>671.34591</v>
      </c>
      <c r="E7" s="10" t="s">
        <v>159</v>
      </c>
      <c r="F7" s="234">
        <v>17.021000000000001</v>
      </c>
      <c r="G7" s="10" t="s">
        <v>159</v>
      </c>
      <c r="H7" s="234">
        <v>260.34980999999999</v>
      </c>
      <c r="I7" s="10" t="s">
        <v>181</v>
      </c>
      <c r="J7" s="234">
        <v>96.468000000000004</v>
      </c>
      <c r="K7" s="10" t="s">
        <v>181</v>
      </c>
      <c r="L7" s="234">
        <v>35.64799</v>
      </c>
      <c r="M7" s="10" t="s">
        <v>159</v>
      </c>
      <c r="N7" s="234">
        <v>412.06547999999998</v>
      </c>
      <c r="O7" s="10" t="s">
        <v>159</v>
      </c>
      <c r="P7" s="234">
        <v>128.42332500000001</v>
      </c>
      <c r="Q7" s="10" t="s">
        <v>159</v>
      </c>
      <c r="R7" s="234">
        <v>1636.5825150000001</v>
      </c>
      <c r="S7" s="10" t="s">
        <v>181</v>
      </c>
    </row>
    <row r="8" spans="1:19" x14ac:dyDescent="0.25">
      <c r="A8" s="12" t="s">
        <v>171</v>
      </c>
      <c r="B8" s="234">
        <v>18.132999999999999</v>
      </c>
      <c r="C8" s="10" t="s">
        <v>159</v>
      </c>
      <c r="D8" s="234">
        <v>654.82703179160001</v>
      </c>
      <c r="E8" s="10" t="s">
        <v>159</v>
      </c>
      <c r="F8" s="234">
        <v>18.353000000000002</v>
      </c>
      <c r="G8" s="10" t="s">
        <v>159</v>
      </c>
      <c r="H8" s="234">
        <v>262.99941000000001</v>
      </c>
      <c r="I8" s="10" t="s">
        <v>181</v>
      </c>
      <c r="J8" s="234">
        <v>90.546000000000006</v>
      </c>
      <c r="K8" s="10" t="s">
        <v>181</v>
      </c>
      <c r="L8" s="234">
        <v>35.245075</v>
      </c>
      <c r="M8" s="10" t="s">
        <v>159</v>
      </c>
      <c r="N8" s="234">
        <v>431.72899999999998</v>
      </c>
      <c r="O8" s="10" t="s">
        <v>159</v>
      </c>
      <c r="P8" s="234">
        <v>137.235905</v>
      </c>
      <c r="Q8" s="10" t="s">
        <v>159</v>
      </c>
      <c r="R8" s="234">
        <v>1649.0684217916</v>
      </c>
      <c r="S8" s="10" t="s">
        <v>181</v>
      </c>
    </row>
    <row r="9" spans="1:19" x14ac:dyDescent="0.25">
      <c r="A9" s="12" t="s">
        <v>172</v>
      </c>
      <c r="B9" s="234">
        <v>18.97</v>
      </c>
      <c r="C9" s="10" t="s">
        <v>159</v>
      </c>
      <c r="D9" s="234">
        <v>674.23800000000006</v>
      </c>
      <c r="E9" s="10" t="s">
        <v>159</v>
      </c>
      <c r="F9" s="234">
        <v>25.138999999999999</v>
      </c>
      <c r="G9" s="10" t="s">
        <v>159</v>
      </c>
      <c r="H9" s="234">
        <v>264.54000000000002</v>
      </c>
      <c r="I9" s="10" t="s">
        <v>181</v>
      </c>
      <c r="J9" s="234">
        <v>95.031000000000006</v>
      </c>
      <c r="K9" s="10" t="s">
        <v>181</v>
      </c>
      <c r="L9" s="234">
        <v>33.216999999999999</v>
      </c>
      <c r="M9" s="10" t="s">
        <v>159</v>
      </c>
      <c r="N9" s="234">
        <v>426.83300000000003</v>
      </c>
      <c r="O9" s="10" t="s">
        <v>159</v>
      </c>
      <c r="P9" s="234">
        <v>138.30000000000001</v>
      </c>
      <c r="Q9" s="10" t="s">
        <v>159</v>
      </c>
      <c r="R9" s="234">
        <v>1676.268</v>
      </c>
      <c r="S9" s="10" t="s">
        <v>181</v>
      </c>
    </row>
    <row r="10" spans="1:19" x14ac:dyDescent="0.25">
      <c r="A10" s="12" t="s">
        <v>173</v>
      </c>
      <c r="B10" s="234">
        <v>18.931000000000001</v>
      </c>
      <c r="C10" s="10" t="s">
        <v>159</v>
      </c>
      <c r="D10" s="234">
        <v>633.21400000000006</v>
      </c>
      <c r="E10" s="10" t="s">
        <v>159</v>
      </c>
      <c r="F10" s="234">
        <v>28.853000000000002</v>
      </c>
      <c r="G10" s="10" t="s">
        <v>159</v>
      </c>
      <c r="H10" s="234">
        <v>263.89999999999998</v>
      </c>
      <c r="I10" s="10" t="s">
        <v>181</v>
      </c>
      <c r="J10" s="234">
        <v>104.304</v>
      </c>
      <c r="K10" s="10" t="s">
        <v>181</v>
      </c>
      <c r="L10" s="234">
        <v>31.882004999999999</v>
      </c>
      <c r="M10" s="10" t="s">
        <v>159</v>
      </c>
      <c r="N10" s="234">
        <v>437.488</v>
      </c>
      <c r="O10" s="10" t="s">
        <v>159</v>
      </c>
      <c r="P10" s="234">
        <v>148.262</v>
      </c>
      <c r="Q10" s="10" t="s">
        <v>159</v>
      </c>
      <c r="R10" s="234">
        <v>1666.8340049999999</v>
      </c>
      <c r="S10" s="10" t="s">
        <v>181</v>
      </c>
    </row>
    <row r="11" spans="1:19" x14ac:dyDescent="0.25">
      <c r="A11" s="12" t="s">
        <v>174</v>
      </c>
      <c r="B11" s="234">
        <v>20.905000000000001</v>
      </c>
      <c r="C11" s="10" t="s">
        <v>159</v>
      </c>
      <c r="D11" s="234">
        <v>675.95799999999997</v>
      </c>
      <c r="E11" s="10" t="s">
        <v>159</v>
      </c>
      <c r="F11" s="234">
        <v>28.911999999999999</v>
      </c>
      <c r="G11" s="10" t="s">
        <v>159</v>
      </c>
      <c r="H11" s="234">
        <v>272.5</v>
      </c>
      <c r="I11" s="10" t="s">
        <v>181</v>
      </c>
      <c r="J11" s="234">
        <v>107.44499999999999</v>
      </c>
      <c r="K11" s="10" t="s">
        <v>181</v>
      </c>
      <c r="L11" s="234">
        <v>29.707999999999998</v>
      </c>
      <c r="M11" s="10" t="s">
        <v>159</v>
      </c>
      <c r="N11" s="234">
        <v>460.99599999999998</v>
      </c>
      <c r="O11" s="10" t="s">
        <v>159</v>
      </c>
      <c r="P11" s="234">
        <v>156.154</v>
      </c>
      <c r="Q11" s="10" t="s">
        <v>159</v>
      </c>
      <c r="R11" s="234">
        <v>1752.578</v>
      </c>
      <c r="S11" s="10" t="s">
        <v>181</v>
      </c>
    </row>
    <row r="12" spans="1:19" x14ac:dyDescent="0.25">
      <c r="A12" s="12" t="s">
        <v>175</v>
      </c>
      <c r="B12" s="234">
        <v>19.303999999999998</v>
      </c>
      <c r="C12" s="10" t="s">
        <v>159</v>
      </c>
      <c r="D12" s="234">
        <v>694.16800000000001</v>
      </c>
      <c r="E12" s="10" t="s">
        <v>159</v>
      </c>
      <c r="F12" s="234">
        <v>39.154000000000003</v>
      </c>
      <c r="G12" s="10" t="s">
        <v>159</v>
      </c>
      <c r="H12" s="234">
        <v>253.13900000000001</v>
      </c>
      <c r="I12" s="10" t="s">
        <v>181</v>
      </c>
      <c r="J12" s="234">
        <v>107.322</v>
      </c>
      <c r="K12" s="10" t="s">
        <v>181</v>
      </c>
      <c r="L12" s="234">
        <v>28.475000000000001</v>
      </c>
      <c r="M12" s="10" t="s">
        <v>159</v>
      </c>
      <c r="N12" s="234">
        <v>466.14299999999997</v>
      </c>
      <c r="O12" s="10" t="s">
        <v>159</v>
      </c>
      <c r="P12" s="234">
        <v>160.715</v>
      </c>
      <c r="Q12" s="10" t="s">
        <v>159</v>
      </c>
      <c r="R12" s="234">
        <v>1768.42</v>
      </c>
      <c r="S12" s="10" t="s">
        <v>181</v>
      </c>
    </row>
    <row r="13" spans="1:19" x14ac:dyDescent="0.25">
      <c r="A13" s="12" t="s">
        <v>176</v>
      </c>
      <c r="B13" s="234">
        <v>23.135999999999999</v>
      </c>
      <c r="C13" s="10" t="s">
        <v>159</v>
      </c>
      <c r="D13" s="234">
        <v>699.65099999999995</v>
      </c>
      <c r="E13" s="10" t="s">
        <v>181</v>
      </c>
      <c r="F13" s="234">
        <v>44.707999999999998</v>
      </c>
      <c r="G13" s="10" t="s">
        <v>159</v>
      </c>
      <c r="H13" s="234">
        <v>247.203</v>
      </c>
      <c r="I13" s="10" t="s">
        <v>181</v>
      </c>
      <c r="J13" s="234">
        <v>110.694</v>
      </c>
      <c r="K13" s="10" t="s">
        <v>181</v>
      </c>
      <c r="L13" s="234">
        <v>29.148</v>
      </c>
      <c r="M13" s="10" t="s">
        <v>159</v>
      </c>
      <c r="N13" s="234">
        <v>518.21600000000001</v>
      </c>
      <c r="O13" s="10" t="s">
        <v>159</v>
      </c>
      <c r="P13" s="234">
        <v>165.303</v>
      </c>
      <c r="Q13" s="10" t="s">
        <v>159</v>
      </c>
      <c r="R13" s="234">
        <v>1838.059</v>
      </c>
      <c r="S13" s="10" t="s">
        <v>181</v>
      </c>
    </row>
    <row r="14" spans="1:19" x14ac:dyDescent="0.25">
      <c r="A14" s="12" t="s">
        <v>177</v>
      </c>
      <c r="B14" s="234">
        <v>22.241</v>
      </c>
      <c r="C14" s="10" t="s">
        <v>159</v>
      </c>
      <c r="D14" s="234">
        <v>746.13699999999994</v>
      </c>
      <c r="E14" s="10" t="s">
        <v>181</v>
      </c>
      <c r="F14" s="234">
        <v>81.981999999999999</v>
      </c>
      <c r="G14" s="10" t="s">
        <v>159</v>
      </c>
      <c r="H14" s="234">
        <v>256.25799999999998</v>
      </c>
      <c r="I14" s="10" t="s">
        <v>181</v>
      </c>
      <c r="J14" s="234">
        <v>99.174000000000007</v>
      </c>
      <c r="K14" s="10" t="s">
        <v>181</v>
      </c>
      <c r="L14" s="234">
        <v>27.896070000000002</v>
      </c>
      <c r="M14" s="10" t="s">
        <v>159</v>
      </c>
      <c r="N14" s="234">
        <v>551.42700000000002</v>
      </c>
      <c r="O14" s="10" t="s">
        <v>159</v>
      </c>
      <c r="P14" s="234">
        <v>171.93199999999999</v>
      </c>
      <c r="Q14" s="10" t="s">
        <v>159</v>
      </c>
      <c r="R14" s="234">
        <v>1957.0470700000001</v>
      </c>
      <c r="S14" s="10" t="s">
        <v>181</v>
      </c>
    </row>
    <row r="15" spans="1:19" x14ac:dyDescent="0.25">
      <c r="A15" s="12" t="s">
        <v>178</v>
      </c>
      <c r="B15" s="234">
        <v>22.39</v>
      </c>
      <c r="C15" s="10" t="s">
        <v>181</v>
      </c>
      <c r="D15" s="234">
        <v>778.81299999999999</v>
      </c>
      <c r="E15" s="10" t="s">
        <v>181</v>
      </c>
      <c r="F15" s="234">
        <v>103.64400000000001</v>
      </c>
      <c r="G15" s="10" t="s">
        <v>159</v>
      </c>
      <c r="H15" s="234">
        <v>270.57299999999998</v>
      </c>
      <c r="I15" s="10" t="s">
        <v>181</v>
      </c>
      <c r="J15" s="234">
        <v>103.562</v>
      </c>
      <c r="K15" s="10" t="s">
        <v>181</v>
      </c>
      <c r="L15" s="234">
        <v>26.047000000000001</v>
      </c>
      <c r="M15" s="10" t="s">
        <v>159</v>
      </c>
      <c r="N15" s="234">
        <v>577.64200000000005</v>
      </c>
      <c r="O15" s="10" t="s">
        <v>159</v>
      </c>
      <c r="P15" s="234">
        <v>184.50399999999999</v>
      </c>
      <c r="Q15" s="10" t="s">
        <v>159</v>
      </c>
      <c r="R15" s="234">
        <v>2067.1750000000002</v>
      </c>
      <c r="S15" s="10" t="s">
        <v>181</v>
      </c>
    </row>
    <row r="16" spans="1:19" x14ac:dyDescent="0.25">
      <c r="A16" s="12" t="s">
        <v>182</v>
      </c>
      <c r="B16" s="234">
        <v>24.542000000000002</v>
      </c>
      <c r="C16" s="10" t="s">
        <v>181</v>
      </c>
      <c r="D16" s="234">
        <v>800.01</v>
      </c>
      <c r="E16" s="10" t="s">
        <v>159</v>
      </c>
      <c r="F16" s="234">
        <v>113.55200000000001</v>
      </c>
      <c r="G16" s="10" t="s">
        <v>159</v>
      </c>
      <c r="H16" s="234">
        <v>293.51900000000001</v>
      </c>
      <c r="I16" s="10" t="s">
        <v>181</v>
      </c>
      <c r="J16" s="234">
        <v>109.65900000000001</v>
      </c>
      <c r="K16" s="10" t="s">
        <v>181</v>
      </c>
      <c r="L16" s="234">
        <v>25.361000000000001</v>
      </c>
      <c r="M16" s="10" t="s">
        <v>159</v>
      </c>
      <c r="N16" s="234">
        <v>612.03</v>
      </c>
      <c r="O16" s="10" t="s">
        <v>159</v>
      </c>
      <c r="P16" s="234">
        <v>198.489</v>
      </c>
      <c r="Q16" s="10" t="s">
        <v>159</v>
      </c>
      <c r="R16" s="234">
        <v>2177.1619999999998</v>
      </c>
      <c r="S16" s="10" t="s">
        <v>181</v>
      </c>
    </row>
    <row r="17" spans="1:19" x14ac:dyDescent="0.25">
      <c r="A17" s="12" t="s">
        <v>183</v>
      </c>
      <c r="B17" s="234">
        <v>25.247</v>
      </c>
      <c r="C17" s="10" t="s">
        <v>181</v>
      </c>
      <c r="D17" s="234">
        <v>864.86699999999996</v>
      </c>
      <c r="E17" s="10" t="s">
        <v>159</v>
      </c>
      <c r="F17" s="234">
        <v>107.63500000000001</v>
      </c>
      <c r="G17" s="10" t="s">
        <v>159</v>
      </c>
      <c r="H17" s="234">
        <v>310.971</v>
      </c>
      <c r="I17" s="10" t="s">
        <v>181</v>
      </c>
      <c r="J17" s="234">
        <v>116.328</v>
      </c>
      <c r="K17" s="10" t="s">
        <v>181</v>
      </c>
      <c r="L17" s="234">
        <v>27.776</v>
      </c>
      <c r="M17" s="10" t="s">
        <v>159</v>
      </c>
      <c r="N17" s="234">
        <v>630.49</v>
      </c>
      <c r="O17" s="10" t="s">
        <v>159</v>
      </c>
      <c r="P17" s="234">
        <v>225.035</v>
      </c>
      <c r="Q17" s="10" t="s">
        <v>159</v>
      </c>
      <c r="R17" s="234">
        <v>2308.3490000000002</v>
      </c>
      <c r="S17" s="10" t="s">
        <v>181</v>
      </c>
    </row>
    <row r="18" spans="1:19" x14ac:dyDescent="0.25">
      <c r="A18" s="12" t="s">
        <v>184</v>
      </c>
      <c r="B18" s="234">
        <v>27.006</v>
      </c>
      <c r="C18" s="10" t="s">
        <v>181</v>
      </c>
      <c r="D18" s="234">
        <v>851.02599999999995</v>
      </c>
      <c r="E18" s="10" t="s">
        <v>159</v>
      </c>
      <c r="F18" s="234">
        <v>133.16717</v>
      </c>
      <c r="G18" s="10" t="s">
        <v>159</v>
      </c>
      <c r="H18" s="234">
        <v>318.31458702999998</v>
      </c>
      <c r="I18" s="10" t="s">
        <v>181</v>
      </c>
      <c r="J18" s="234">
        <v>108.854</v>
      </c>
      <c r="K18" s="10" t="s">
        <v>181</v>
      </c>
      <c r="L18" s="234">
        <v>53.472000000000001</v>
      </c>
      <c r="M18" s="10" t="s">
        <v>159</v>
      </c>
      <c r="N18" s="234">
        <v>639.56298839999999</v>
      </c>
      <c r="O18" s="10" t="s">
        <v>159</v>
      </c>
      <c r="P18" s="234">
        <v>243.87436</v>
      </c>
      <c r="Q18" s="10" t="s">
        <v>159</v>
      </c>
      <c r="R18" s="234">
        <v>2375.2771054300001</v>
      </c>
      <c r="S18" s="10" t="s">
        <v>181</v>
      </c>
    </row>
    <row r="19" spans="1:19" x14ac:dyDescent="0.25">
      <c r="A19" s="12" t="s">
        <v>185</v>
      </c>
      <c r="B19" s="234">
        <v>27.591999999999999</v>
      </c>
      <c r="C19" s="10" t="s">
        <v>181</v>
      </c>
      <c r="D19" s="234">
        <v>869.65499999999997</v>
      </c>
      <c r="E19" s="10" t="s">
        <v>159</v>
      </c>
      <c r="F19" s="234">
        <v>199.529</v>
      </c>
      <c r="G19" s="10" t="s">
        <v>159</v>
      </c>
      <c r="H19" s="234">
        <v>340.83528673000001</v>
      </c>
      <c r="I19" s="10" t="s">
        <v>181</v>
      </c>
      <c r="J19" s="234">
        <v>115.59399999999999</v>
      </c>
      <c r="K19" s="10" t="s">
        <v>181</v>
      </c>
      <c r="L19" s="234">
        <v>63.046999999999997</v>
      </c>
      <c r="M19" s="10" t="s">
        <v>159</v>
      </c>
      <c r="N19" s="234">
        <v>685.24174600000003</v>
      </c>
      <c r="O19" s="10" t="s">
        <v>159</v>
      </c>
      <c r="P19" s="234">
        <v>267.61599999999999</v>
      </c>
      <c r="Q19" s="10" t="s">
        <v>159</v>
      </c>
      <c r="R19" s="234">
        <v>2569.1100327300001</v>
      </c>
      <c r="S19" s="10" t="s">
        <v>181</v>
      </c>
    </row>
    <row r="20" spans="1:19" x14ac:dyDescent="0.25">
      <c r="A20" s="12" t="s">
        <v>186</v>
      </c>
      <c r="B20" s="234">
        <v>27.472000000000001</v>
      </c>
      <c r="C20" s="10" t="s">
        <v>181</v>
      </c>
      <c r="D20" s="234">
        <v>842.94500000000005</v>
      </c>
      <c r="E20" s="10" t="s">
        <v>159</v>
      </c>
      <c r="F20" s="234">
        <v>234.38800000000001</v>
      </c>
      <c r="G20" s="10" t="s">
        <v>159</v>
      </c>
      <c r="H20" s="234">
        <v>342.49967794000003</v>
      </c>
      <c r="I20" s="10" t="s">
        <v>181</v>
      </c>
      <c r="J20" s="234">
        <v>101.217</v>
      </c>
      <c r="K20" s="10" t="s">
        <v>181</v>
      </c>
      <c r="L20" s="234">
        <v>77.62</v>
      </c>
      <c r="M20" s="10" t="s">
        <v>159</v>
      </c>
      <c r="N20" s="234">
        <v>691.09334999999999</v>
      </c>
      <c r="O20" s="10" t="s">
        <v>181</v>
      </c>
      <c r="P20" s="234">
        <v>277.24599999999998</v>
      </c>
      <c r="Q20" s="10" t="s">
        <v>159</v>
      </c>
      <c r="R20" s="234">
        <v>2594.4810279399999</v>
      </c>
      <c r="S20" s="10" t="s">
        <v>181</v>
      </c>
    </row>
    <row r="21" spans="1:19" x14ac:dyDescent="0.25">
      <c r="A21" s="12" t="s">
        <v>188</v>
      </c>
      <c r="B21" s="234">
        <v>27.963999999999999</v>
      </c>
      <c r="C21" s="10" t="s">
        <v>181</v>
      </c>
      <c r="D21" s="234">
        <v>905.61300000000006</v>
      </c>
      <c r="E21" s="10" t="s">
        <v>159</v>
      </c>
      <c r="F21" s="234">
        <v>280.49975999999998</v>
      </c>
      <c r="G21" s="10" t="s">
        <v>159</v>
      </c>
      <c r="H21" s="234">
        <v>369.072</v>
      </c>
      <c r="I21" s="10" t="s">
        <v>181</v>
      </c>
      <c r="J21" s="234">
        <v>121.126</v>
      </c>
      <c r="K21" s="10" t="s">
        <v>181</v>
      </c>
      <c r="L21" s="234">
        <v>101.259</v>
      </c>
      <c r="M21" s="10" t="s">
        <v>159</v>
      </c>
      <c r="N21" s="234">
        <v>734.93990399999996</v>
      </c>
      <c r="O21" s="10" t="s">
        <v>159</v>
      </c>
      <c r="P21" s="234">
        <v>287.3512015</v>
      </c>
      <c r="Q21" s="10" t="s">
        <v>159</v>
      </c>
      <c r="R21" s="234">
        <v>2827.8248655000002</v>
      </c>
      <c r="S21" s="10" t="s">
        <v>181</v>
      </c>
    </row>
    <row r="22" spans="1:19" x14ac:dyDescent="0.25">
      <c r="A22" s="12" t="s">
        <v>189</v>
      </c>
      <c r="B22" s="234">
        <v>27.268999999999998</v>
      </c>
      <c r="C22" s="10" t="s">
        <v>181</v>
      </c>
      <c r="D22" s="234">
        <v>942.04600000000005</v>
      </c>
      <c r="E22" s="10" t="s">
        <v>159</v>
      </c>
      <c r="F22" s="234">
        <v>336.49262700000003</v>
      </c>
      <c r="G22" s="10" t="s">
        <v>159</v>
      </c>
      <c r="H22" s="234">
        <v>365.57900000000001</v>
      </c>
      <c r="I22" s="10" t="s">
        <v>181</v>
      </c>
      <c r="J22" s="234">
        <v>142.98500000000001</v>
      </c>
      <c r="K22" s="10" t="s">
        <v>181</v>
      </c>
      <c r="L22" s="234">
        <v>94.375</v>
      </c>
      <c r="M22" s="10" t="s">
        <v>159</v>
      </c>
      <c r="N22" s="234">
        <v>760.71511399999997</v>
      </c>
      <c r="O22" s="10" t="s">
        <v>159</v>
      </c>
      <c r="P22" s="234">
        <v>271.87</v>
      </c>
      <c r="Q22" s="10" t="s">
        <v>159</v>
      </c>
      <c r="R22" s="234">
        <v>2941.331741</v>
      </c>
      <c r="S22" s="10" t="s">
        <v>181</v>
      </c>
    </row>
    <row r="23" spans="1:19" x14ac:dyDescent="0.25">
      <c r="A23" s="12" t="s">
        <v>190</v>
      </c>
      <c r="B23" s="234">
        <v>25.29</v>
      </c>
      <c r="C23" s="10" t="s">
        <v>181</v>
      </c>
      <c r="D23" s="234">
        <v>966.91700000000003</v>
      </c>
      <c r="E23" s="10" t="s">
        <v>159</v>
      </c>
      <c r="F23" s="234">
        <v>379.78866099999999</v>
      </c>
      <c r="G23" s="10" t="s">
        <v>159</v>
      </c>
      <c r="H23" s="234">
        <v>366.81</v>
      </c>
      <c r="I23" s="10" t="s">
        <v>181</v>
      </c>
      <c r="J23" s="234">
        <v>135.80799999999999</v>
      </c>
      <c r="K23" s="10" t="s">
        <v>181</v>
      </c>
      <c r="L23" s="234">
        <v>102.152</v>
      </c>
      <c r="M23" s="10" t="s">
        <v>159</v>
      </c>
      <c r="N23" s="234">
        <v>751.44799999999998</v>
      </c>
      <c r="O23" s="10" t="s">
        <v>181</v>
      </c>
      <c r="P23" s="234">
        <v>290.58210000000003</v>
      </c>
      <c r="Q23" s="10" t="s">
        <v>159</v>
      </c>
      <c r="R23" s="234">
        <v>3018.7957609999999</v>
      </c>
      <c r="S23" s="10" t="s">
        <v>181</v>
      </c>
    </row>
    <row r="24" spans="1:19" x14ac:dyDescent="0.25">
      <c r="A24" s="12" t="s">
        <v>191</v>
      </c>
      <c r="B24" s="234">
        <v>24.81</v>
      </c>
      <c r="C24" s="10" t="s">
        <v>181</v>
      </c>
      <c r="D24" s="234">
        <v>1039.289</v>
      </c>
      <c r="E24" s="10" t="s">
        <v>159</v>
      </c>
      <c r="F24" s="234">
        <v>492.00241799999998</v>
      </c>
      <c r="G24" s="10" t="s">
        <v>159</v>
      </c>
      <c r="H24" s="234">
        <v>376.26600000000002</v>
      </c>
      <c r="I24" s="10" t="s">
        <v>181</v>
      </c>
      <c r="J24" s="234">
        <v>138.92099999999999</v>
      </c>
      <c r="K24" s="10" t="s">
        <v>181</v>
      </c>
      <c r="L24" s="234">
        <v>99.010999999999996</v>
      </c>
      <c r="M24" s="10" t="s">
        <v>159</v>
      </c>
      <c r="N24" s="234">
        <v>766.09199999999998</v>
      </c>
      <c r="O24" s="10" t="s">
        <v>181</v>
      </c>
      <c r="P24" s="234">
        <v>320.36160000000001</v>
      </c>
      <c r="Q24" s="10" t="s">
        <v>159</v>
      </c>
      <c r="R24" s="234">
        <v>3256.7530179999999</v>
      </c>
      <c r="S24" s="10" t="s">
        <v>181</v>
      </c>
    </row>
    <row r="25" spans="1:19" x14ac:dyDescent="0.25">
      <c r="A25" s="12" t="s">
        <v>192</v>
      </c>
      <c r="B25" s="234">
        <v>24.135999999999999</v>
      </c>
      <c r="C25" s="10" t="s">
        <v>181</v>
      </c>
      <c r="D25" s="234">
        <v>1072.413</v>
      </c>
      <c r="E25" s="10" t="s">
        <v>159</v>
      </c>
      <c r="F25" s="234">
        <v>611.40723800000001</v>
      </c>
      <c r="G25" s="10" t="s">
        <v>159</v>
      </c>
      <c r="H25" s="234">
        <v>377.64</v>
      </c>
      <c r="I25" s="10" t="s">
        <v>181</v>
      </c>
      <c r="J25" s="234">
        <v>109.22499999999999</v>
      </c>
      <c r="K25" s="10" t="s">
        <v>181</v>
      </c>
      <c r="L25" s="234">
        <v>41.183</v>
      </c>
      <c r="M25" s="10" t="s">
        <v>159</v>
      </c>
      <c r="N25" s="234">
        <v>773.44600000000003</v>
      </c>
      <c r="O25" s="10" t="s">
        <v>181</v>
      </c>
      <c r="P25" s="234">
        <v>338.73099999999999</v>
      </c>
      <c r="Q25" s="10" t="s">
        <v>159</v>
      </c>
      <c r="R25" s="234">
        <v>3348.1812380000001</v>
      </c>
      <c r="S25" s="10" t="s">
        <v>181</v>
      </c>
    </row>
    <row r="26" spans="1:19" x14ac:dyDescent="0.25">
      <c r="A26" s="12" t="s">
        <v>193</v>
      </c>
      <c r="B26" s="234">
        <v>22.974</v>
      </c>
      <c r="C26" s="10" t="s">
        <v>181</v>
      </c>
      <c r="D26" s="234">
        <v>1119.77</v>
      </c>
      <c r="E26" s="10" t="s">
        <v>159</v>
      </c>
      <c r="F26" s="234">
        <v>716.24966199999994</v>
      </c>
      <c r="G26" s="10" t="s">
        <v>159</v>
      </c>
      <c r="H26" s="234">
        <v>366.50799999999998</v>
      </c>
      <c r="I26" s="10" t="s">
        <v>181</v>
      </c>
      <c r="J26" s="234">
        <v>123.258</v>
      </c>
      <c r="K26" s="10" t="s">
        <v>181</v>
      </c>
      <c r="L26" s="234">
        <v>44.616999999999997</v>
      </c>
      <c r="M26" s="10" t="s">
        <v>159</v>
      </c>
      <c r="N26" s="234">
        <v>784.63378248180004</v>
      </c>
      <c r="O26" s="10" t="s">
        <v>181</v>
      </c>
      <c r="P26" s="234">
        <v>355.43900000000002</v>
      </c>
      <c r="Q26" s="10" t="s">
        <v>159</v>
      </c>
      <c r="R26" s="234">
        <v>3533.4494444818001</v>
      </c>
      <c r="S26" s="10" t="s">
        <v>181</v>
      </c>
    </row>
    <row r="27" spans="1:19" x14ac:dyDescent="0.25">
      <c r="A27" s="12" t="s">
        <v>194</v>
      </c>
      <c r="B27" s="234">
        <v>22.35</v>
      </c>
      <c r="C27" s="10" t="s">
        <v>181</v>
      </c>
      <c r="D27" s="234">
        <v>1156.7629999999999</v>
      </c>
      <c r="E27" s="10" t="s">
        <v>159</v>
      </c>
      <c r="F27" s="234">
        <v>937.59812899999997</v>
      </c>
      <c r="G27" s="10" t="s">
        <v>159</v>
      </c>
      <c r="H27" s="234">
        <v>360.85300000000001</v>
      </c>
      <c r="I27" s="10" t="s">
        <v>181</v>
      </c>
      <c r="J27" s="234">
        <v>122.032</v>
      </c>
      <c r="K27" s="10" t="s">
        <v>181</v>
      </c>
      <c r="L27" s="234">
        <v>46.511000000000003</v>
      </c>
      <c r="M27" s="10" t="s">
        <v>159</v>
      </c>
      <c r="N27" s="234">
        <v>802.48099999999999</v>
      </c>
      <c r="O27" s="10" t="s">
        <v>181</v>
      </c>
      <c r="P27" s="234">
        <v>353.38799999999998</v>
      </c>
      <c r="Q27" s="10" t="s">
        <v>159</v>
      </c>
      <c r="R27" s="234">
        <v>3801.9761290000001</v>
      </c>
      <c r="S27" s="10" t="s">
        <v>181</v>
      </c>
    </row>
    <row r="28" spans="1:19" x14ac:dyDescent="0.25">
      <c r="A28" s="12" t="s">
        <v>196</v>
      </c>
      <c r="B28" s="234">
        <v>19.777999999999999</v>
      </c>
      <c r="C28" s="10" t="s">
        <v>181</v>
      </c>
      <c r="D28" s="234">
        <v>1160.797</v>
      </c>
      <c r="E28" s="10" t="s">
        <v>181</v>
      </c>
      <c r="F28" s="234">
        <v>1204.3151499999999</v>
      </c>
      <c r="G28" s="10" t="s">
        <v>159</v>
      </c>
      <c r="H28" s="234">
        <v>347.74900000000002</v>
      </c>
      <c r="I28" s="10" t="s">
        <v>181</v>
      </c>
      <c r="J28" s="234">
        <v>118.23</v>
      </c>
      <c r="K28" s="10" t="s">
        <v>181</v>
      </c>
      <c r="L28" s="234">
        <v>48.725999999999999</v>
      </c>
      <c r="M28" s="10" t="s">
        <v>159</v>
      </c>
      <c r="N28" s="234">
        <v>775.09299999999996</v>
      </c>
      <c r="O28" s="10" t="s">
        <v>181</v>
      </c>
      <c r="P28" s="234">
        <v>344.91399999999999</v>
      </c>
      <c r="Q28" s="10" t="s">
        <v>159</v>
      </c>
      <c r="R28" s="234">
        <v>4019.6021500000002</v>
      </c>
      <c r="S28" s="10" t="s">
        <v>181</v>
      </c>
    </row>
    <row r="29" spans="1:19" x14ac:dyDescent="0.25">
      <c r="A29" s="12" t="s">
        <v>197</v>
      </c>
      <c r="B29" s="234">
        <v>17.664999999999999</v>
      </c>
      <c r="C29" s="10" t="s">
        <v>181</v>
      </c>
      <c r="D29" s="234">
        <v>1128.4760000000001</v>
      </c>
      <c r="E29" s="10" t="s">
        <v>181</v>
      </c>
      <c r="F29" s="234">
        <v>1609.02178</v>
      </c>
      <c r="G29" s="10" t="s">
        <v>159</v>
      </c>
      <c r="H29" s="234">
        <v>341.95510926999998</v>
      </c>
      <c r="I29" s="10" t="s">
        <v>181</v>
      </c>
      <c r="J29" s="234">
        <v>117.9222470699</v>
      </c>
      <c r="K29" s="10" t="s">
        <v>181</v>
      </c>
      <c r="L29" s="234">
        <v>44.111301609999998</v>
      </c>
      <c r="M29" s="10" t="s">
        <v>159</v>
      </c>
      <c r="N29" s="234">
        <v>786.26499999999999</v>
      </c>
      <c r="O29" s="10" t="s">
        <v>181</v>
      </c>
      <c r="P29" s="234">
        <v>331.54895894999999</v>
      </c>
      <c r="Q29" s="10" t="s">
        <v>159</v>
      </c>
      <c r="R29" s="234">
        <v>4376.9653968999</v>
      </c>
      <c r="S29" s="10" t="s">
        <v>181</v>
      </c>
    </row>
    <row r="30" spans="1:19" x14ac:dyDescent="0.25">
      <c r="A30" s="12" t="s">
        <v>199</v>
      </c>
      <c r="B30" s="234">
        <v>16.056999999999999</v>
      </c>
      <c r="C30" s="10" t="s">
        <v>181</v>
      </c>
      <c r="D30" s="234">
        <v>1176.2750000000001</v>
      </c>
      <c r="E30" s="10" t="s">
        <v>181</v>
      </c>
      <c r="F30" s="234">
        <v>2004.5170000000001</v>
      </c>
      <c r="G30" s="10" t="s">
        <v>417</v>
      </c>
      <c r="H30" s="234">
        <v>341.12580372999997</v>
      </c>
      <c r="I30" s="10" t="s">
        <v>181</v>
      </c>
      <c r="J30" s="234">
        <v>219.63300000000001</v>
      </c>
      <c r="K30" s="10" t="s">
        <v>430</v>
      </c>
      <c r="L30" s="234">
        <v>45.986826530000002</v>
      </c>
      <c r="M30" s="10" t="s">
        <v>159</v>
      </c>
      <c r="N30" s="234">
        <v>806.16091402785401</v>
      </c>
      <c r="O30" s="10" t="s">
        <v>181</v>
      </c>
      <c r="P30" s="234">
        <v>336.983</v>
      </c>
      <c r="Q30" s="10" t="s">
        <v>159</v>
      </c>
      <c r="R30" s="234">
        <v>4946.7385442878503</v>
      </c>
      <c r="S30" s="10" t="s">
        <v>202</v>
      </c>
    </row>
    <row r="31" spans="1:19" x14ac:dyDescent="0.25">
      <c r="A31" s="12" t="s">
        <v>200</v>
      </c>
      <c r="B31" s="234">
        <v>16.899999999999999</v>
      </c>
      <c r="C31" s="10" t="s">
        <v>181</v>
      </c>
      <c r="D31" s="234">
        <v>1163.297</v>
      </c>
      <c r="E31" s="10" t="s">
        <v>181</v>
      </c>
      <c r="F31" s="234">
        <v>2131.35</v>
      </c>
      <c r="G31" s="10" t="s">
        <v>201</v>
      </c>
      <c r="H31" s="234">
        <v>328.50463122000002</v>
      </c>
      <c r="I31" s="10" t="s">
        <v>181</v>
      </c>
      <c r="J31" s="234">
        <v>238.62700000000001</v>
      </c>
      <c r="K31" s="10" t="s">
        <v>201</v>
      </c>
      <c r="L31" s="234">
        <v>42.528627051900003</v>
      </c>
      <c r="M31" s="10" t="s">
        <v>159</v>
      </c>
      <c r="N31" s="234">
        <v>787.97571100497498</v>
      </c>
      <c r="O31" s="10" t="s">
        <v>431</v>
      </c>
      <c r="P31" s="234">
        <v>320.94099999999997</v>
      </c>
      <c r="Q31" s="10" t="s">
        <v>159</v>
      </c>
      <c r="R31" s="234">
        <v>5030.1239692768704</v>
      </c>
      <c r="S31" s="10" t="s">
        <v>202</v>
      </c>
    </row>
    <row r="32" spans="1:19" x14ac:dyDescent="0.25">
      <c r="A32" s="15" t="s">
        <v>203</v>
      </c>
      <c r="B32" s="235">
        <v>80.087999999999994</v>
      </c>
      <c r="C32" s="14" t="s">
        <v>159</v>
      </c>
      <c r="D32" s="235">
        <v>2124.4369999999999</v>
      </c>
      <c r="E32" s="14" t="s">
        <v>198</v>
      </c>
      <c r="F32" s="235">
        <v>23.741344000000002</v>
      </c>
      <c r="G32" s="14" t="s">
        <v>229</v>
      </c>
      <c r="H32" s="235">
        <v>811.66700000000003</v>
      </c>
      <c r="I32" s="14" t="s">
        <v>159</v>
      </c>
      <c r="J32" s="235">
        <v>234.57</v>
      </c>
      <c r="K32" s="14" t="s">
        <v>159</v>
      </c>
      <c r="L32" s="235">
        <v>37.081000000000003</v>
      </c>
      <c r="M32" s="14" t="s">
        <v>159</v>
      </c>
      <c r="N32" s="235">
        <v>717.43480068036604</v>
      </c>
      <c r="O32" s="14" t="s">
        <v>256</v>
      </c>
      <c r="P32" s="235">
        <v>538.07899999999995</v>
      </c>
      <c r="Q32" s="14" t="s">
        <v>159</v>
      </c>
      <c r="R32" s="235">
        <v>4567.0981446803698</v>
      </c>
      <c r="S32" s="14" t="s">
        <v>159</v>
      </c>
    </row>
    <row r="34" spans="1:2" x14ac:dyDescent="0.25">
      <c r="A34" s="16" t="s">
        <v>204</v>
      </c>
      <c r="B34" s="16" t="s">
        <v>218</v>
      </c>
    </row>
    <row r="36" spans="1:2" x14ac:dyDescent="0.25">
      <c r="B36" s="16" t="s">
        <v>419</v>
      </c>
    </row>
    <row r="37" spans="1:2" x14ac:dyDescent="0.25">
      <c r="B37" s="16" t="s">
        <v>432</v>
      </c>
    </row>
    <row r="38" spans="1:2" x14ac:dyDescent="0.25">
      <c r="B38" s="16" t="s">
        <v>433</v>
      </c>
    </row>
    <row r="39" spans="1:2" x14ac:dyDescent="0.25">
      <c r="B39" s="16" t="s">
        <v>434</v>
      </c>
    </row>
    <row r="40" spans="1:2" x14ac:dyDescent="0.25">
      <c r="B40" s="16" t="s">
        <v>435</v>
      </c>
    </row>
    <row r="41" spans="1:2" x14ac:dyDescent="0.25">
      <c r="B41" s="16" t="s">
        <v>423</v>
      </c>
    </row>
    <row r="42" spans="1:2" x14ac:dyDescent="0.25">
      <c r="B42" s="16" t="s">
        <v>436</v>
      </c>
    </row>
    <row r="44" spans="1:2" x14ac:dyDescent="0.25">
      <c r="B44" s="16" t="s">
        <v>210</v>
      </c>
    </row>
    <row r="45" spans="1:2" x14ac:dyDescent="0.25">
      <c r="B45" s="16" t="s">
        <v>211</v>
      </c>
    </row>
    <row r="48" spans="1:2" x14ac:dyDescent="0.25">
      <c r="A48" s="17" t="str">
        <f>HYPERLINK("#'WAGERING 4'!A2", "&lt;&lt;&lt; Previous table")</f>
        <v>&lt;&lt;&lt; Previous table</v>
      </c>
    </row>
    <row r="49" spans="1:1" x14ac:dyDescent="0.25">
      <c r="A49" s="17" t="str">
        <f>HYPERLINK("#'WAGERING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S49"/>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HYPERLINK("#'INDEX'!B116", "Link to index")</f>
        <v>Link to index</v>
      </c>
    </row>
    <row r="2" spans="1:19" ht="15.75" customHeight="1" x14ac:dyDescent="0.25">
      <c r="A2" s="287" t="s">
        <v>437</v>
      </c>
      <c r="B2" s="286"/>
      <c r="C2" s="286"/>
      <c r="D2" s="286"/>
      <c r="E2" s="286"/>
      <c r="F2" s="286"/>
      <c r="G2" s="286"/>
      <c r="H2" s="286"/>
      <c r="I2" s="286"/>
      <c r="J2" s="286"/>
      <c r="K2" s="286"/>
      <c r="L2" s="286"/>
      <c r="M2" s="286"/>
      <c r="N2" s="286"/>
      <c r="O2" s="286"/>
      <c r="P2" s="286"/>
      <c r="Q2" s="286"/>
      <c r="R2" s="286"/>
      <c r="S2" s="286"/>
    </row>
    <row r="3" spans="1:19" ht="15.75" customHeight="1" x14ac:dyDescent="0.25">
      <c r="A3" s="287" t="s">
        <v>134</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236">
        <v>27.850121451104101</v>
      </c>
      <c r="C7" s="10" t="s">
        <v>159</v>
      </c>
      <c r="D7" s="236">
        <v>1225.1533404889601</v>
      </c>
      <c r="E7" s="10" t="s">
        <v>159</v>
      </c>
      <c r="F7" s="236">
        <v>31.0619826498423</v>
      </c>
      <c r="G7" s="10" t="s">
        <v>159</v>
      </c>
      <c r="H7" s="236">
        <v>475.117870930599</v>
      </c>
      <c r="I7" s="10" t="s">
        <v>181</v>
      </c>
      <c r="J7" s="236">
        <v>176.04649211356499</v>
      </c>
      <c r="K7" s="10" t="s">
        <v>181</v>
      </c>
      <c r="L7" s="236">
        <v>65.054770394321807</v>
      </c>
      <c r="M7" s="10" t="s">
        <v>159</v>
      </c>
      <c r="N7" s="236">
        <v>751.98700372239796</v>
      </c>
      <c r="O7" s="10" t="s">
        <v>159</v>
      </c>
      <c r="P7" s="236">
        <v>234.362440102524</v>
      </c>
      <c r="Q7" s="10" t="s">
        <v>159</v>
      </c>
      <c r="R7" s="236">
        <v>2986.6340218533101</v>
      </c>
      <c r="S7" s="10" t="s">
        <v>181</v>
      </c>
    </row>
    <row r="8" spans="1:19" x14ac:dyDescent="0.25">
      <c r="A8" s="12" t="s">
        <v>171</v>
      </c>
      <c r="B8" s="236">
        <v>31.739608169440199</v>
      </c>
      <c r="C8" s="10" t="s">
        <v>159</v>
      </c>
      <c r="D8" s="236">
        <v>1146.1949709272001</v>
      </c>
      <c r="E8" s="10" t="s">
        <v>159</v>
      </c>
      <c r="F8" s="236">
        <v>32.124691376702003</v>
      </c>
      <c r="G8" s="10" t="s">
        <v>159</v>
      </c>
      <c r="H8" s="236">
        <v>460.348437776097</v>
      </c>
      <c r="I8" s="10" t="s">
        <v>181</v>
      </c>
      <c r="J8" s="236">
        <v>158.48974583963701</v>
      </c>
      <c r="K8" s="10" t="s">
        <v>181</v>
      </c>
      <c r="L8" s="236">
        <v>61.692211459909203</v>
      </c>
      <c r="M8" s="10" t="s">
        <v>159</v>
      </c>
      <c r="N8" s="236">
        <v>755.68903630862303</v>
      </c>
      <c r="O8" s="10" t="s">
        <v>159</v>
      </c>
      <c r="P8" s="236">
        <v>240.21473840393301</v>
      </c>
      <c r="Q8" s="10" t="s">
        <v>159</v>
      </c>
      <c r="R8" s="236">
        <v>2886.4934402615499</v>
      </c>
      <c r="S8" s="10" t="s">
        <v>181</v>
      </c>
    </row>
    <row r="9" spans="1:19" x14ac:dyDescent="0.25">
      <c r="A9" s="12" t="s">
        <v>172</v>
      </c>
      <c r="B9" s="236">
        <v>32.758641791044802</v>
      </c>
      <c r="C9" s="10" t="s">
        <v>159</v>
      </c>
      <c r="D9" s="236">
        <v>1164.3184567164201</v>
      </c>
      <c r="E9" s="10" t="s">
        <v>159</v>
      </c>
      <c r="F9" s="236">
        <v>43.411676119402998</v>
      </c>
      <c r="G9" s="10" t="s">
        <v>159</v>
      </c>
      <c r="H9" s="236">
        <v>456.825044776119</v>
      </c>
      <c r="I9" s="10" t="s">
        <v>181</v>
      </c>
      <c r="J9" s="236">
        <v>164.10577164179099</v>
      </c>
      <c r="K9" s="10" t="s">
        <v>181</v>
      </c>
      <c r="L9" s="236">
        <v>57.361297014925398</v>
      </c>
      <c r="M9" s="10" t="s">
        <v>159</v>
      </c>
      <c r="N9" s="236">
        <v>737.083255223881</v>
      </c>
      <c r="O9" s="10" t="s">
        <v>159</v>
      </c>
      <c r="P9" s="236">
        <v>238.82552238805999</v>
      </c>
      <c r="Q9" s="10" t="s">
        <v>159</v>
      </c>
      <c r="R9" s="236">
        <v>2894.6896656716399</v>
      </c>
      <c r="S9" s="10" t="s">
        <v>181</v>
      </c>
    </row>
    <row r="10" spans="1:19" x14ac:dyDescent="0.25">
      <c r="A10" s="12" t="s">
        <v>173</v>
      </c>
      <c r="B10" s="236">
        <v>32.691294029850702</v>
      </c>
      <c r="C10" s="10" t="s">
        <v>159</v>
      </c>
      <c r="D10" s="236">
        <v>1093.4755194029899</v>
      </c>
      <c r="E10" s="10" t="s">
        <v>159</v>
      </c>
      <c r="F10" s="236">
        <v>49.825255223880603</v>
      </c>
      <c r="G10" s="10" t="s">
        <v>159</v>
      </c>
      <c r="H10" s="236">
        <v>455.719850746269</v>
      </c>
      <c r="I10" s="10" t="s">
        <v>181</v>
      </c>
      <c r="J10" s="236">
        <v>180.11899701492499</v>
      </c>
      <c r="K10" s="10" t="s">
        <v>181</v>
      </c>
      <c r="L10" s="236">
        <v>55.055939977611899</v>
      </c>
      <c r="M10" s="10" t="s">
        <v>159</v>
      </c>
      <c r="N10" s="236">
        <v>755.48300895522402</v>
      </c>
      <c r="O10" s="10" t="s">
        <v>159</v>
      </c>
      <c r="P10" s="236">
        <v>256.02855820895502</v>
      </c>
      <c r="Q10" s="10" t="s">
        <v>159</v>
      </c>
      <c r="R10" s="236">
        <v>2878.3984235596999</v>
      </c>
      <c r="S10" s="10" t="s">
        <v>181</v>
      </c>
    </row>
    <row r="11" spans="1:19" x14ac:dyDescent="0.25">
      <c r="A11" s="12" t="s">
        <v>174</v>
      </c>
      <c r="B11" s="236">
        <v>35.6741666666667</v>
      </c>
      <c r="C11" s="10" t="s">
        <v>159</v>
      </c>
      <c r="D11" s="236">
        <v>1153.5153480826</v>
      </c>
      <c r="E11" s="10" t="s">
        <v>159</v>
      </c>
      <c r="F11" s="236">
        <v>49.338029498525103</v>
      </c>
      <c r="G11" s="10" t="s">
        <v>159</v>
      </c>
      <c r="H11" s="236">
        <v>465.01843657817102</v>
      </c>
      <c r="I11" s="10" t="s">
        <v>181</v>
      </c>
      <c r="J11" s="236">
        <v>183.353783185841</v>
      </c>
      <c r="K11" s="10" t="s">
        <v>181</v>
      </c>
      <c r="L11" s="236">
        <v>50.696395280235997</v>
      </c>
      <c r="M11" s="10" t="s">
        <v>159</v>
      </c>
      <c r="N11" s="236">
        <v>786.68491445427696</v>
      </c>
      <c r="O11" s="10" t="s">
        <v>159</v>
      </c>
      <c r="P11" s="236">
        <v>266.47518879056003</v>
      </c>
      <c r="Q11" s="10" t="s">
        <v>159</v>
      </c>
      <c r="R11" s="236">
        <v>2990.7562625368701</v>
      </c>
      <c r="S11" s="10" t="s">
        <v>181</v>
      </c>
    </row>
    <row r="12" spans="1:19" x14ac:dyDescent="0.25">
      <c r="A12" s="12" t="s">
        <v>175</v>
      </c>
      <c r="B12" s="236">
        <v>32.182605187319901</v>
      </c>
      <c r="C12" s="10" t="s">
        <v>159</v>
      </c>
      <c r="D12" s="236">
        <v>1157.28008069164</v>
      </c>
      <c r="E12" s="10" t="s">
        <v>159</v>
      </c>
      <c r="F12" s="236">
        <v>65.275472622478404</v>
      </c>
      <c r="G12" s="10" t="s">
        <v>159</v>
      </c>
      <c r="H12" s="236">
        <v>422.01991786743503</v>
      </c>
      <c r="I12" s="10" t="s">
        <v>181</v>
      </c>
      <c r="J12" s="236">
        <v>178.921547550432</v>
      </c>
      <c r="K12" s="10" t="s">
        <v>181</v>
      </c>
      <c r="L12" s="236">
        <v>47.472010086455299</v>
      </c>
      <c r="M12" s="10" t="s">
        <v>159</v>
      </c>
      <c r="N12" s="236">
        <v>777.12889193083595</v>
      </c>
      <c r="O12" s="10" t="s">
        <v>159</v>
      </c>
      <c r="P12" s="236">
        <v>267.93552593659899</v>
      </c>
      <c r="Q12" s="10" t="s">
        <v>159</v>
      </c>
      <c r="R12" s="236">
        <v>2948.2160518731998</v>
      </c>
      <c r="S12" s="10" t="s">
        <v>181</v>
      </c>
    </row>
    <row r="13" spans="1:19" x14ac:dyDescent="0.25">
      <c r="A13" s="12" t="s">
        <v>176</v>
      </c>
      <c r="B13" s="236">
        <v>36.370043478260897</v>
      </c>
      <c r="C13" s="10" t="s">
        <v>159</v>
      </c>
      <c r="D13" s="236">
        <v>1099.8589769021701</v>
      </c>
      <c r="E13" s="10" t="s">
        <v>181</v>
      </c>
      <c r="F13" s="236">
        <v>70.281461956521696</v>
      </c>
      <c r="G13" s="10" t="s">
        <v>159</v>
      </c>
      <c r="H13" s="236">
        <v>388.60580298912998</v>
      </c>
      <c r="I13" s="10" t="s">
        <v>181</v>
      </c>
      <c r="J13" s="236">
        <v>174.012171195652</v>
      </c>
      <c r="K13" s="10" t="s">
        <v>181</v>
      </c>
      <c r="L13" s="236">
        <v>45.820972826087001</v>
      </c>
      <c r="M13" s="10" t="s">
        <v>159</v>
      </c>
      <c r="N13" s="236">
        <v>814.641184782609</v>
      </c>
      <c r="O13" s="10" t="s">
        <v>159</v>
      </c>
      <c r="P13" s="236">
        <v>259.858112771739</v>
      </c>
      <c r="Q13" s="10" t="s">
        <v>159</v>
      </c>
      <c r="R13" s="236">
        <v>2889.4487269021702</v>
      </c>
      <c r="S13" s="10" t="s">
        <v>181</v>
      </c>
    </row>
    <row r="14" spans="1:19" x14ac:dyDescent="0.25">
      <c r="A14" s="12" t="s">
        <v>177</v>
      </c>
      <c r="B14" s="236">
        <v>33.993179656538999</v>
      </c>
      <c r="C14" s="10" t="s">
        <v>159</v>
      </c>
      <c r="D14" s="236">
        <v>1140.3969735799201</v>
      </c>
      <c r="E14" s="10" t="s">
        <v>181</v>
      </c>
      <c r="F14" s="236">
        <v>125.30141875825601</v>
      </c>
      <c r="G14" s="10" t="s">
        <v>159</v>
      </c>
      <c r="H14" s="236">
        <v>391.66513342140001</v>
      </c>
      <c r="I14" s="10" t="s">
        <v>181</v>
      </c>
      <c r="J14" s="236">
        <v>151.57769881109601</v>
      </c>
      <c r="K14" s="10" t="s">
        <v>181</v>
      </c>
      <c r="L14" s="236">
        <v>42.636397608982797</v>
      </c>
      <c r="M14" s="10" t="s">
        <v>159</v>
      </c>
      <c r="N14" s="236">
        <v>842.80190092470298</v>
      </c>
      <c r="O14" s="10" t="s">
        <v>159</v>
      </c>
      <c r="P14" s="236">
        <v>262.78114134742401</v>
      </c>
      <c r="Q14" s="10" t="s">
        <v>159</v>
      </c>
      <c r="R14" s="236">
        <v>2991.1538441083198</v>
      </c>
      <c r="S14" s="10" t="s">
        <v>181</v>
      </c>
    </row>
    <row r="15" spans="1:19" x14ac:dyDescent="0.25">
      <c r="A15" s="12" t="s">
        <v>178</v>
      </c>
      <c r="B15" s="236">
        <v>33.211833333333303</v>
      </c>
      <c r="C15" s="10" t="s">
        <v>181</v>
      </c>
      <c r="D15" s="236">
        <v>1155.2392833333299</v>
      </c>
      <c r="E15" s="10" t="s">
        <v>181</v>
      </c>
      <c r="F15" s="236">
        <v>153.73859999999999</v>
      </c>
      <c r="G15" s="10" t="s">
        <v>159</v>
      </c>
      <c r="H15" s="236">
        <v>401.34994999999998</v>
      </c>
      <c r="I15" s="10" t="s">
        <v>181</v>
      </c>
      <c r="J15" s="236">
        <v>153.616966666667</v>
      </c>
      <c r="K15" s="10" t="s">
        <v>181</v>
      </c>
      <c r="L15" s="236">
        <v>38.636383333333299</v>
      </c>
      <c r="M15" s="10" t="s">
        <v>159</v>
      </c>
      <c r="N15" s="236">
        <v>856.83563333333302</v>
      </c>
      <c r="O15" s="10" t="s">
        <v>159</v>
      </c>
      <c r="P15" s="236">
        <v>273.68093333333297</v>
      </c>
      <c r="Q15" s="10" t="s">
        <v>159</v>
      </c>
      <c r="R15" s="236">
        <v>3066.30958333333</v>
      </c>
      <c r="S15" s="10" t="s">
        <v>181</v>
      </c>
    </row>
    <row r="16" spans="1:19" x14ac:dyDescent="0.25">
      <c r="A16" s="12" t="s">
        <v>182</v>
      </c>
      <c r="B16" s="236">
        <v>35.538290362953703</v>
      </c>
      <c r="C16" s="10" t="s">
        <v>181</v>
      </c>
      <c r="D16" s="236">
        <v>1158.46254067584</v>
      </c>
      <c r="E16" s="10" t="s">
        <v>159</v>
      </c>
      <c r="F16" s="236">
        <v>164.43011764705901</v>
      </c>
      <c r="G16" s="10" t="s">
        <v>159</v>
      </c>
      <c r="H16" s="236">
        <v>425.03314518147698</v>
      </c>
      <c r="I16" s="10" t="s">
        <v>181</v>
      </c>
      <c r="J16" s="236">
        <v>158.792819774718</v>
      </c>
      <c r="K16" s="10" t="s">
        <v>181</v>
      </c>
      <c r="L16" s="236">
        <v>36.724251564455599</v>
      </c>
      <c r="M16" s="10" t="s">
        <v>159</v>
      </c>
      <c r="N16" s="236">
        <v>886.25620775969901</v>
      </c>
      <c r="O16" s="10" t="s">
        <v>159</v>
      </c>
      <c r="P16" s="236">
        <v>287.42399624530702</v>
      </c>
      <c r="Q16" s="10" t="s">
        <v>159</v>
      </c>
      <c r="R16" s="236">
        <v>3152.6613692115102</v>
      </c>
      <c r="S16" s="10" t="s">
        <v>181</v>
      </c>
    </row>
    <row r="17" spans="1:19" x14ac:dyDescent="0.25">
      <c r="A17" s="12" t="s">
        <v>183</v>
      </c>
      <c r="B17" s="236">
        <v>35.709998777506101</v>
      </c>
      <c r="C17" s="10" t="s">
        <v>181</v>
      </c>
      <c r="D17" s="236">
        <v>1223.28987652812</v>
      </c>
      <c r="E17" s="10" t="s">
        <v>159</v>
      </c>
      <c r="F17" s="236">
        <v>152.241680929095</v>
      </c>
      <c r="G17" s="10" t="s">
        <v>159</v>
      </c>
      <c r="H17" s="236">
        <v>439.84528973105103</v>
      </c>
      <c r="I17" s="10" t="s">
        <v>181</v>
      </c>
      <c r="J17" s="236">
        <v>164.53728117359401</v>
      </c>
      <c r="K17" s="10" t="s">
        <v>181</v>
      </c>
      <c r="L17" s="236">
        <v>39.287080684596603</v>
      </c>
      <c r="M17" s="10" t="s">
        <v>159</v>
      </c>
      <c r="N17" s="236">
        <v>891.78108801956</v>
      </c>
      <c r="O17" s="10" t="s">
        <v>159</v>
      </c>
      <c r="P17" s="236">
        <v>318.29522616136899</v>
      </c>
      <c r="Q17" s="10" t="s">
        <v>159</v>
      </c>
      <c r="R17" s="236">
        <v>3264.9875220048898</v>
      </c>
      <c r="S17" s="10" t="s">
        <v>181</v>
      </c>
    </row>
    <row r="18" spans="1:19" x14ac:dyDescent="0.25">
      <c r="A18" s="12" t="s">
        <v>184</v>
      </c>
      <c r="B18" s="236">
        <v>37.021258293838898</v>
      </c>
      <c r="C18" s="10" t="s">
        <v>181</v>
      </c>
      <c r="D18" s="236">
        <v>1166.6316137440799</v>
      </c>
      <c r="E18" s="10" t="s">
        <v>159</v>
      </c>
      <c r="F18" s="236">
        <v>182.55262522511799</v>
      </c>
      <c r="G18" s="10" t="s">
        <v>159</v>
      </c>
      <c r="H18" s="236">
        <v>436.36253222003597</v>
      </c>
      <c r="I18" s="10" t="s">
        <v>181</v>
      </c>
      <c r="J18" s="236">
        <v>149.22284123222701</v>
      </c>
      <c r="K18" s="10" t="s">
        <v>181</v>
      </c>
      <c r="L18" s="236">
        <v>73.302255924170595</v>
      </c>
      <c r="M18" s="10" t="s">
        <v>159</v>
      </c>
      <c r="N18" s="236">
        <v>876.74689286587704</v>
      </c>
      <c r="O18" s="10" t="s">
        <v>159</v>
      </c>
      <c r="P18" s="236">
        <v>334.315917677725</v>
      </c>
      <c r="Q18" s="10" t="s">
        <v>159</v>
      </c>
      <c r="R18" s="236">
        <v>3256.1559371830699</v>
      </c>
      <c r="S18" s="10" t="s">
        <v>181</v>
      </c>
    </row>
    <row r="19" spans="1:19" x14ac:dyDescent="0.25">
      <c r="A19" s="12" t="s">
        <v>185</v>
      </c>
      <c r="B19" s="236">
        <v>36.736414269275002</v>
      </c>
      <c r="C19" s="10" t="s">
        <v>181</v>
      </c>
      <c r="D19" s="236">
        <v>1157.8720771001099</v>
      </c>
      <c r="E19" s="10" t="s">
        <v>159</v>
      </c>
      <c r="F19" s="236">
        <v>265.655987341772</v>
      </c>
      <c r="G19" s="10" t="s">
        <v>159</v>
      </c>
      <c r="H19" s="236">
        <v>453.79335644028799</v>
      </c>
      <c r="I19" s="10" t="s">
        <v>181</v>
      </c>
      <c r="J19" s="236">
        <v>153.90363406213999</v>
      </c>
      <c r="K19" s="10" t="s">
        <v>181</v>
      </c>
      <c r="L19" s="236">
        <v>83.941747986191004</v>
      </c>
      <c r="M19" s="10" t="s">
        <v>159</v>
      </c>
      <c r="N19" s="236">
        <v>912.34142706789396</v>
      </c>
      <c r="O19" s="10" t="s">
        <v>159</v>
      </c>
      <c r="P19" s="236">
        <v>356.30806904487901</v>
      </c>
      <c r="Q19" s="10" t="s">
        <v>159</v>
      </c>
      <c r="R19" s="236">
        <v>3420.5527133125502</v>
      </c>
      <c r="S19" s="10" t="s">
        <v>181</v>
      </c>
    </row>
    <row r="20" spans="1:19" x14ac:dyDescent="0.25">
      <c r="A20" s="12" t="s">
        <v>186</v>
      </c>
      <c r="B20" s="236">
        <v>35.395438752784003</v>
      </c>
      <c r="C20" s="10" t="s">
        <v>181</v>
      </c>
      <c r="D20" s="236">
        <v>1086.0661080178199</v>
      </c>
      <c r="E20" s="10" t="s">
        <v>159</v>
      </c>
      <c r="F20" s="236">
        <v>301.989884187082</v>
      </c>
      <c r="G20" s="10" t="s">
        <v>159</v>
      </c>
      <c r="H20" s="236">
        <v>441.28299262425401</v>
      </c>
      <c r="I20" s="10" t="s">
        <v>181</v>
      </c>
      <c r="J20" s="236">
        <v>130.40987639198201</v>
      </c>
      <c r="K20" s="10" t="s">
        <v>181</v>
      </c>
      <c r="L20" s="236">
        <v>100.00706013363001</v>
      </c>
      <c r="M20" s="10" t="s">
        <v>159</v>
      </c>
      <c r="N20" s="236">
        <v>890.41760128062401</v>
      </c>
      <c r="O20" s="10" t="s">
        <v>181</v>
      </c>
      <c r="P20" s="236">
        <v>357.20893318485503</v>
      </c>
      <c r="Q20" s="10" t="s">
        <v>159</v>
      </c>
      <c r="R20" s="236">
        <v>3342.7778945730302</v>
      </c>
      <c r="S20" s="10" t="s">
        <v>181</v>
      </c>
    </row>
    <row r="21" spans="1:19" x14ac:dyDescent="0.25">
      <c r="A21" s="12" t="s">
        <v>188</v>
      </c>
      <c r="B21" s="236">
        <v>34.9399006479482</v>
      </c>
      <c r="C21" s="10" t="s">
        <v>181</v>
      </c>
      <c r="D21" s="236">
        <v>1131.5272580993501</v>
      </c>
      <c r="E21" s="10" t="s">
        <v>159</v>
      </c>
      <c r="F21" s="236">
        <v>350.47324224622002</v>
      </c>
      <c r="G21" s="10" t="s">
        <v>159</v>
      </c>
      <c r="H21" s="236">
        <v>461.14071706263502</v>
      </c>
      <c r="I21" s="10" t="s">
        <v>181</v>
      </c>
      <c r="J21" s="236">
        <v>151.342097192225</v>
      </c>
      <c r="K21" s="10" t="s">
        <v>181</v>
      </c>
      <c r="L21" s="236">
        <v>126.519074514039</v>
      </c>
      <c r="M21" s="10" t="s">
        <v>159</v>
      </c>
      <c r="N21" s="236">
        <v>918.27804419870404</v>
      </c>
      <c r="O21" s="10" t="s">
        <v>159</v>
      </c>
      <c r="P21" s="236">
        <v>359.03384463876898</v>
      </c>
      <c r="Q21" s="10" t="s">
        <v>159</v>
      </c>
      <c r="R21" s="236">
        <v>3533.2541785998901</v>
      </c>
      <c r="S21" s="10" t="s">
        <v>181</v>
      </c>
    </row>
    <row r="22" spans="1:19" x14ac:dyDescent="0.25">
      <c r="A22" s="12" t="s">
        <v>189</v>
      </c>
      <c r="B22" s="236">
        <v>33.280836497890299</v>
      </c>
      <c r="C22" s="10" t="s">
        <v>181</v>
      </c>
      <c r="D22" s="236">
        <v>1149.73335654008</v>
      </c>
      <c r="E22" s="10" t="s">
        <v>159</v>
      </c>
      <c r="F22" s="236">
        <v>410.67718295253201</v>
      </c>
      <c r="G22" s="10" t="s">
        <v>159</v>
      </c>
      <c r="H22" s="236">
        <v>446.17605801687802</v>
      </c>
      <c r="I22" s="10" t="s">
        <v>181</v>
      </c>
      <c r="J22" s="236">
        <v>174.50806434599201</v>
      </c>
      <c r="K22" s="10" t="s">
        <v>181</v>
      </c>
      <c r="L22" s="236">
        <v>115.181302742616</v>
      </c>
      <c r="M22" s="10" t="s">
        <v>159</v>
      </c>
      <c r="N22" s="236">
        <v>928.42551360548498</v>
      </c>
      <c r="O22" s="10" t="s">
        <v>159</v>
      </c>
      <c r="P22" s="236">
        <v>331.807584388186</v>
      </c>
      <c r="Q22" s="10" t="s">
        <v>159</v>
      </c>
      <c r="R22" s="236">
        <v>3589.7898990896601</v>
      </c>
      <c r="S22" s="10" t="s">
        <v>181</v>
      </c>
    </row>
    <row r="23" spans="1:19" x14ac:dyDescent="0.25">
      <c r="A23" s="12" t="s">
        <v>190</v>
      </c>
      <c r="B23" s="236">
        <v>29.949365404298899</v>
      </c>
      <c r="C23" s="10" t="s">
        <v>181</v>
      </c>
      <c r="D23" s="236">
        <v>1145.0593336745101</v>
      </c>
      <c r="E23" s="10" t="s">
        <v>159</v>
      </c>
      <c r="F23" s="236">
        <v>449.75995985363397</v>
      </c>
      <c r="G23" s="10" t="s">
        <v>159</v>
      </c>
      <c r="H23" s="236">
        <v>434.39014329580402</v>
      </c>
      <c r="I23" s="10" t="s">
        <v>181</v>
      </c>
      <c r="J23" s="236">
        <v>160.828921187308</v>
      </c>
      <c r="K23" s="10" t="s">
        <v>181</v>
      </c>
      <c r="L23" s="236">
        <v>120.97222517912</v>
      </c>
      <c r="M23" s="10" t="s">
        <v>159</v>
      </c>
      <c r="N23" s="236">
        <v>889.89287205731796</v>
      </c>
      <c r="O23" s="10" t="s">
        <v>181</v>
      </c>
      <c r="P23" s="236">
        <v>344.11820849539401</v>
      </c>
      <c r="Q23" s="10" t="s">
        <v>159</v>
      </c>
      <c r="R23" s="236">
        <v>3574.9710291473898</v>
      </c>
      <c r="S23" s="10" t="s">
        <v>181</v>
      </c>
    </row>
    <row r="24" spans="1:19" x14ac:dyDescent="0.25">
      <c r="A24" s="12" t="s">
        <v>191</v>
      </c>
      <c r="B24" s="236">
        <v>28.705169999999999</v>
      </c>
      <c r="C24" s="10" t="s">
        <v>181</v>
      </c>
      <c r="D24" s="236">
        <v>1202.457373</v>
      </c>
      <c r="E24" s="10" t="s">
        <v>159</v>
      </c>
      <c r="F24" s="236">
        <v>569.24679762599999</v>
      </c>
      <c r="G24" s="10" t="s">
        <v>159</v>
      </c>
      <c r="H24" s="236">
        <v>435.33976200000001</v>
      </c>
      <c r="I24" s="10" t="s">
        <v>181</v>
      </c>
      <c r="J24" s="236">
        <v>160.73159699999999</v>
      </c>
      <c r="K24" s="10" t="s">
        <v>181</v>
      </c>
      <c r="L24" s="236">
        <v>114.555727</v>
      </c>
      <c r="M24" s="10" t="s">
        <v>159</v>
      </c>
      <c r="N24" s="236">
        <v>886.36844399999995</v>
      </c>
      <c r="O24" s="10" t="s">
        <v>181</v>
      </c>
      <c r="P24" s="236">
        <v>370.65837119999998</v>
      </c>
      <c r="Q24" s="10" t="s">
        <v>159</v>
      </c>
      <c r="R24" s="236">
        <v>3768.0632418260002</v>
      </c>
      <c r="S24" s="10" t="s">
        <v>181</v>
      </c>
    </row>
    <row r="25" spans="1:19" x14ac:dyDescent="0.25">
      <c r="A25" s="12" t="s">
        <v>192</v>
      </c>
      <c r="B25" s="236">
        <v>27.297509286412499</v>
      </c>
      <c r="C25" s="10" t="s">
        <v>181</v>
      </c>
      <c r="D25" s="236">
        <v>1212.8854750733101</v>
      </c>
      <c r="E25" s="10" t="s">
        <v>159</v>
      </c>
      <c r="F25" s="236">
        <v>691.49381658455502</v>
      </c>
      <c r="G25" s="10" t="s">
        <v>159</v>
      </c>
      <c r="H25" s="236">
        <v>427.10604105571798</v>
      </c>
      <c r="I25" s="10" t="s">
        <v>181</v>
      </c>
      <c r="J25" s="236">
        <v>123.532086999022</v>
      </c>
      <c r="K25" s="10" t="s">
        <v>181</v>
      </c>
      <c r="L25" s="236">
        <v>46.577449657869003</v>
      </c>
      <c r="M25" s="10" t="s">
        <v>159</v>
      </c>
      <c r="N25" s="236">
        <v>874.757597262952</v>
      </c>
      <c r="O25" s="10" t="s">
        <v>181</v>
      </c>
      <c r="P25" s="236">
        <v>383.10045650048897</v>
      </c>
      <c r="Q25" s="10" t="s">
        <v>159</v>
      </c>
      <c r="R25" s="236">
        <v>3786.7504324203301</v>
      </c>
      <c r="S25" s="10" t="s">
        <v>181</v>
      </c>
    </row>
    <row r="26" spans="1:19" x14ac:dyDescent="0.25">
      <c r="A26" s="12" t="s">
        <v>193</v>
      </c>
      <c r="B26" s="236">
        <v>25.315159999999999</v>
      </c>
      <c r="C26" s="10" t="s">
        <v>181</v>
      </c>
      <c r="D26" s="236">
        <v>1233.8798952381001</v>
      </c>
      <c r="E26" s="10" t="s">
        <v>159</v>
      </c>
      <c r="F26" s="236">
        <v>789.23891327047602</v>
      </c>
      <c r="G26" s="10" t="s">
        <v>159</v>
      </c>
      <c r="H26" s="236">
        <v>403.85691047619002</v>
      </c>
      <c r="I26" s="10" t="s">
        <v>181</v>
      </c>
      <c r="J26" s="236">
        <v>135.81857714285701</v>
      </c>
      <c r="K26" s="10" t="s">
        <v>181</v>
      </c>
      <c r="L26" s="236">
        <v>49.163684761904797</v>
      </c>
      <c r="M26" s="10" t="s">
        <v>159</v>
      </c>
      <c r="N26" s="236">
        <v>864.59170126804099</v>
      </c>
      <c r="O26" s="10" t="s">
        <v>181</v>
      </c>
      <c r="P26" s="236">
        <v>391.65992666666699</v>
      </c>
      <c r="Q26" s="10" t="s">
        <v>159</v>
      </c>
      <c r="R26" s="236">
        <v>3893.5247688242298</v>
      </c>
      <c r="S26" s="10" t="s">
        <v>181</v>
      </c>
    </row>
    <row r="27" spans="1:19" x14ac:dyDescent="0.25">
      <c r="A27" s="12" t="s">
        <v>194</v>
      </c>
      <c r="B27" s="236">
        <v>24.212499999999999</v>
      </c>
      <c r="C27" s="10" t="s">
        <v>181</v>
      </c>
      <c r="D27" s="236">
        <v>1253.1599166666699</v>
      </c>
      <c r="E27" s="10" t="s">
        <v>159</v>
      </c>
      <c r="F27" s="236">
        <v>1015.73130641667</v>
      </c>
      <c r="G27" s="10" t="s">
        <v>159</v>
      </c>
      <c r="H27" s="236">
        <v>390.92408333333299</v>
      </c>
      <c r="I27" s="10" t="s">
        <v>181</v>
      </c>
      <c r="J27" s="236">
        <v>132.201333333333</v>
      </c>
      <c r="K27" s="10" t="s">
        <v>181</v>
      </c>
      <c r="L27" s="236">
        <v>50.3869166666667</v>
      </c>
      <c r="M27" s="10" t="s">
        <v>159</v>
      </c>
      <c r="N27" s="236">
        <v>869.35441666666702</v>
      </c>
      <c r="O27" s="10" t="s">
        <v>181</v>
      </c>
      <c r="P27" s="236">
        <v>382.83699999999999</v>
      </c>
      <c r="Q27" s="10" t="s">
        <v>159</v>
      </c>
      <c r="R27" s="236">
        <v>4118.8074730833296</v>
      </c>
      <c r="S27" s="10" t="s">
        <v>181</v>
      </c>
    </row>
    <row r="28" spans="1:19" x14ac:dyDescent="0.25">
      <c r="A28" s="12" t="s">
        <v>196</v>
      </c>
      <c r="B28" s="236">
        <v>21.129405355494001</v>
      </c>
      <c r="C28" s="10" t="s">
        <v>181</v>
      </c>
      <c r="D28" s="236">
        <v>1240.1127691597401</v>
      </c>
      <c r="E28" s="10" t="s">
        <v>181</v>
      </c>
      <c r="F28" s="236">
        <v>1286.60445849492</v>
      </c>
      <c r="G28" s="10" t="s">
        <v>159</v>
      </c>
      <c r="H28" s="236">
        <v>371.51024284395203</v>
      </c>
      <c r="I28" s="10" t="s">
        <v>181</v>
      </c>
      <c r="J28" s="236">
        <v>126.30850415512499</v>
      </c>
      <c r="K28" s="10" t="s">
        <v>181</v>
      </c>
      <c r="L28" s="236">
        <v>52.055385041551197</v>
      </c>
      <c r="M28" s="10" t="s">
        <v>159</v>
      </c>
      <c r="N28" s="236">
        <v>828.05410987996299</v>
      </c>
      <c r="O28" s="10" t="s">
        <v>181</v>
      </c>
      <c r="P28" s="236">
        <v>368.48153093259498</v>
      </c>
      <c r="Q28" s="10" t="s">
        <v>159</v>
      </c>
      <c r="R28" s="236">
        <v>4294.2564058633398</v>
      </c>
      <c r="S28" s="10" t="s">
        <v>181</v>
      </c>
    </row>
    <row r="29" spans="1:19" x14ac:dyDescent="0.25">
      <c r="A29" s="12" t="s">
        <v>197</v>
      </c>
      <c r="B29" s="236">
        <v>18.546647005444601</v>
      </c>
      <c r="C29" s="10" t="s">
        <v>181</v>
      </c>
      <c r="D29" s="236">
        <v>1184.79739745917</v>
      </c>
      <c r="E29" s="10" t="s">
        <v>181</v>
      </c>
      <c r="F29" s="236">
        <v>1689.3268597640699</v>
      </c>
      <c r="G29" s="10" t="s">
        <v>159</v>
      </c>
      <c r="H29" s="236">
        <v>359.02183432431002</v>
      </c>
      <c r="I29" s="10" t="s">
        <v>181</v>
      </c>
      <c r="J29" s="236">
        <v>123.807658675022</v>
      </c>
      <c r="K29" s="10" t="s">
        <v>181</v>
      </c>
      <c r="L29" s="236">
        <v>46.312863850063501</v>
      </c>
      <c r="M29" s="10" t="s">
        <v>159</v>
      </c>
      <c r="N29" s="236">
        <v>825.506901088929</v>
      </c>
      <c r="O29" s="10" t="s">
        <v>181</v>
      </c>
      <c r="P29" s="236">
        <v>348.09632078507298</v>
      </c>
      <c r="Q29" s="10" t="s">
        <v>159</v>
      </c>
      <c r="R29" s="236">
        <v>4595.4164829520696</v>
      </c>
      <c r="S29" s="10" t="s">
        <v>181</v>
      </c>
    </row>
    <row r="30" spans="1:19" x14ac:dyDescent="0.25">
      <c r="A30" s="12" t="s">
        <v>199</v>
      </c>
      <c r="B30" s="236">
        <v>16.543142475511999</v>
      </c>
      <c r="C30" s="10" t="s">
        <v>181</v>
      </c>
      <c r="D30" s="236">
        <v>1211.88795636687</v>
      </c>
      <c r="E30" s="10" t="s">
        <v>181</v>
      </c>
      <c r="F30" s="236">
        <v>2065.2058495102401</v>
      </c>
      <c r="G30" s="10" t="s">
        <v>417</v>
      </c>
      <c r="H30" s="236">
        <v>351.453744359403</v>
      </c>
      <c r="I30" s="10" t="s">
        <v>181</v>
      </c>
      <c r="J30" s="236">
        <v>226.282618878005</v>
      </c>
      <c r="K30" s="10" t="s">
        <v>430</v>
      </c>
      <c r="L30" s="236">
        <v>47.379125819421198</v>
      </c>
      <c r="M30" s="10" t="s">
        <v>159</v>
      </c>
      <c r="N30" s="236">
        <v>830.56827918987301</v>
      </c>
      <c r="O30" s="10" t="s">
        <v>181</v>
      </c>
      <c r="P30" s="236">
        <v>347.18551291184298</v>
      </c>
      <c r="Q30" s="10" t="s">
        <v>159</v>
      </c>
      <c r="R30" s="236">
        <v>5096.5062295111702</v>
      </c>
      <c r="S30" s="10" t="s">
        <v>202</v>
      </c>
    </row>
    <row r="31" spans="1:19" x14ac:dyDescent="0.25">
      <c r="A31" s="12" t="s">
        <v>200</v>
      </c>
      <c r="B31" s="236">
        <v>17.136985100788799</v>
      </c>
      <c r="C31" s="10" t="s">
        <v>181</v>
      </c>
      <c r="D31" s="236">
        <v>1179.60966608238</v>
      </c>
      <c r="E31" s="10" t="s">
        <v>181</v>
      </c>
      <c r="F31" s="236">
        <v>2161.2374671340899</v>
      </c>
      <c r="G31" s="10" t="s">
        <v>201</v>
      </c>
      <c r="H31" s="236">
        <v>333.11118170161302</v>
      </c>
      <c r="I31" s="10" t="s">
        <v>181</v>
      </c>
      <c r="J31" s="236">
        <v>241.97321560035101</v>
      </c>
      <c r="K31" s="10" t="s">
        <v>201</v>
      </c>
      <c r="L31" s="236">
        <v>43.124996931681302</v>
      </c>
      <c r="M31" s="10" t="s">
        <v>159</v>
      </c>
      <c r="N31" s="236">
        <v>799.02532658436098</v>
      </c>
      <c r="O31" s="10" t="s">
        <v>431</v>
      </c>
      <c r="P31" s="236">
        <v>325.441487291849</v>
      </c>
      <c r="Q31" s="10" t="s">
        <v>159</v>
      </c>
      <c r="R31" s="236">
        <v>5100.6603264271198</v>
      </c>
      <c r="S31" s="10" t="s">
        <v>202</v>
      </c>
    </row>
    <row r="32" spans="1:19" x14ac:dyDescent="0.25">
      <c r="A32" s="15" t="s">
        <v>203</v>
      </c>
      <c r="B32" s="237">
        <v>80.087999999999994</v>
      </c>
      <c r="C32" s="14" t="s">
        <v>159</v>
      </c>
      <c r="D32" s="237">
        <v>2124.4369999999999</v>
      </c>
      <c r="E32" s="14" t="s">
        <v>198</v>
      </c>
      <c r="F32" s="237">
        <v>23.741344000000002</v>
      </c>
      <c r="G32" s="14" t="s">
        <v>229</v>
      </c>
      <c r="H32" s="237">
        <v>811.66700000000003</v>
      </c>
      <c r="I32" s="14" t="s">
        <v>159</v>
      </c>
      <c r="J32" s="237">
        <v>234.57</v>
      </c>
      <c r="K32" s="14" t="s">
        <v>159</v>
      </c>
      <c r="L32" s="237">
        <v>37.081000000000003</v>
      </c>
      <c r="M32" s="14" t="s">
        <v>159</v>
      </c>
      <c r="N32" s="237">
        <v>717.43480068036604</v>
      </c>
      <c r="O32" s="14" t="s">
        <v>256</v>
      </c>
      <c r="P32" s="237">
        <v>538.07899999999995</v>
      </c>
      <c r="Q32" s="14" t="s">
        <v>159</v>
      </c>
      <c r="R32" s="237">
        <v>4567.0981446803698</v>
      </c>
      <c r="S32" s="14" t="s">
        <v>159</v>
      </c>
    </row>
    <row r="34" spans="1:2" x14ac:dyDescent="0.25">
      <c r="A34" s="16" t="s">
        <v>204</v>
      </c>
      <c r="B34" s="16" t="s">
        <v>218</v>
      </c>
    </row>
    <row r="36" spans="1:2" x14ac:dyDescent="0.25">
      <c r="B36" s="16" t="s">
        <v>419</v>
      </c>
    </row>
    <row r="37" spans="1:2" x14ac:dyDescent="0.25">
      <c r="B37" s="16" t="s">
        <v>432</v>
      </c>
    </row>
    <row r="38" spans="1:2" x14ac:dyDescent="0.25">
      <c r="B38" s="16" t="s">
        <v>433</v>
      </c>
    </row>
    <row r="39" spans="1:2" x14ac:dyDescent="0.25">
      <c r="B39" s="16" t="s">
        <v>434</v>
      </c>
    </row>
    <row r="40" spans="1:2" x14ac:dyDescent="0.25">
      <c r="B40" s="16" t="s">
        <v>435</v>
      </c>
    </row>
    <row r="41" spans="1:2" x14ac:dyDescent="0.25">
      <c r="B41" s="16" t="s">
        <v>423</v>
      </c>
    </row>
    <row r="42" spans="1:2" x14ac:dyDescent="0.25">
      <c r="B42" s="16" t="s">
        <v>436</v>
      </c>
    </row>
    <row r="44" spans="1:2" x14ac:dyDescent="0.25">
      <c r="B44" s="16" t="s">
        <v>210</v>
      </c>
    </row>
    <row r="45" spans="1:2" x14ac:dyDescent="0.25">
      <c r="B45" s="16" t="s">
        <v>211</v>
      </c>
    </row>
    <row r="48" spans="1:2" x14ac:dyDescent="0.25">
      <c r="A48" s="17" t="str">
        <f>HYPERLINK("#'WAGERING 5'!A2", "&lt;&lt;&lt; Previous table")</f>
        <v>&lt;&lt;&lt; Previous table</v>
      </c>
    </row>
    <row r="49" spans="1:1" x14ac:dyDescent="0.25">
      <c r="A49" s="17" t="str">
        <f>HYPERLINK("#'WAGERING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dimension ref="A1:S49"/>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HYPERLINK("#'INDEX'!B117", "Link to index")</f>
        <v>Link to index</v>
      </c>
    </row>
    <row r="2" spans="1:19" ht="15.75" customHeight="1" x14ac:dyDescent="0.25">
      <c r="A2" s="287" t="s">
        <v>438</v>
      </c>
      <c r="B2" s="286"/>
      <c r="C2" s="286"/>
      <c r="D2" s="286"/>
      <c r="E2" s="286"/>
      <c r="F2" s="286"/>
      <c r="G2" s="286"/>
      <c r="H2" s="286"/>
      <c r="I2" s="286"/>
      <c r="J2" s="286"/>
      <c r="K2" s="286"/>
      <c r="L2" s="286"/>
      <c r="M2" s="286"/>
      <c r="N2" s="286"/>
      <c r="O2" s="286"/>
      <c r="P2" s="286"/>
      <c r="Q2" s="286"/>
      <c r="R2" s="286"/>
      <c r="S2" s="286"/>
    </row>
    <row r="3" spans="1:19" ht="15.75" customHeight="1" x14ac:dyDescent="0.25">
      <c r="A3" s="287" t="s">
        <v>135</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238">
        <v>68.833470901045999</v>
      </c>
      <c r="C7" s="10" t="s">
        <v>159</v>
      </c>
      <c r="D7" s="238">
        <v>148.21627410695501</v>
      </c>
      <c r="E7" s="10" t="s">
        <v>159</v>
      </c>
      <c r="F7" s="238">
        <v>141.115509772628</v>
      </c>
      <c r="G7" s="10" t="s">
        <v>159</v>
      </c>
      <c r="H7" s="238">
        <v>110.801934641068</v>
      </c>
      <c r="I7" s="10" t="s">
        <v>181</v>
      </c>
      <c r="J7" s="238">
        <v>87.1854914984023</v>
      </c>
      <c r="K7" s="10" t="s">
        <v>181</v>
      </c>
      <c r="L7" s="238">
        <v>102.93055332984</v>
      </c>
      <c r="M7" s="10" t="s">
        <v>159</v>
      </c>
      <c r="N7" s="238">
        <v>122.702096130451</v>
      </c>
      <c r="O7" s="10" t="s">
        <v>159</v>
      </c>
      <c r="P7" s="238">
        <v>102.174412027022</v>
      </c>
      <c r="Q7" s="10" t="s">
        <v>159</v>
      </c>
      <c r="R7" s="238">
        <v>123.131458832585</v>
      </c>
      <c r="S7" s="10" t="s">
        <v>181</v>
      </c>
    </row>
    <row r="8" spans="1:19" x14ac:dyDescent="0.25">
      <c r="A8" s="12" t="s">
        <v>171</v>
      </c>
      <c r="B8" s="238">
        <v>80.442738948162301</v>
      </c>
      <c r="C8" s="10" t="s">
        <v>159</v>
      </c>
      <c r="D8" s="238">
        <v>142.78109916010499</v>
      </c>
      <c r="E8" s="10" t="s">
        <v>159</v>
      </c>
      <c r="F8" s="238">
        <v>147.49302837671701</v>
      </c>
      <c r="G8" s="10" t="s">
        <v>159</v>
      </c>
      <c r="H8" s="238">
        <v>109.35608249874601</v>
      </c>
      <c r="I8" s="10" t="s">
        <v>181</v>
      </c>
      <c r="J8" s="238">
        <v>81.557983938087105</v>
      </c>
      <c r="K8" s="10" t="s">
        <v>181</v>
      </c>
      <c r="L8" s="238">
        <v>101.351032702856</v>
      </c>
      <c r="M8" s="10" t="s">
        <v>159</v>
      </c>
      <c r="N8" s="238">
        <v>127.40429199975701</v>
      </c>
      <c r="O8" s="10" t="s">
        <v>159</v>
      </c>
      <c r="P8" s="238">
        <v>106.883127554068</v>
      </c>
      <c r="Q8" s="10" t="s">
        <v>159</v>
      </c>
      <c r="R8" s="238">
        <v>122.392216696901</v>
      </c>
      <c r="S8" s="10" t="s">
        <v>181</v>
      </c>
    </row>
    <row r="9" spans="1:19" x14ac:dyDescent="0.25">
      <c r="A9" s="12" t="s">
        <v>172</v>
      </c>
      <c r="B9" s="238">
        <v>83.149603538131799</v>
      </c>
      <c r="C9" s="10" t="s">
        <v>159</v>
      </c>
      <c r="D9" s="238">
        <v>145.09229099156099</v>
      </c>
      <c r="E9" s="10" t="s">
        <v>159</v>
      </c>
      <c r="F9" s="238">
        <v>195.84456459076699</v>
      </c>
      <c r="G9" s="10" t="s">
        <v>159</v>
      </c>
      <c r="H9" s="238">
        <v>107.81400921884401</v>
      </c>
      <c r="I9" s="10" t="s">
        <v>181</v>
      </c>
      <c r="J9" s="238">
        <v>85.163375205109602</v>
      </c>
      <c r="K9" s="10" t="s">
        <v>181</v>
      </c>
      <c r="L9" s="238">
        <v>95.211479150185198</v>
      </c>
      <c r="M9" s="10" t="s">
        <v>159</v>
      </c>
      <c r="N9" s="238">
        <v>124.655839366442</v>
      </c>
      <c r="O9" s="10" t="s">
        <v>159</v>
      </c>
      <c r="P9" s="238">
        <v>105.49211154703799</v>
      </c>
      <c r="Q9" s="10" t="s">
        <v>159</v>
      </c>
      <c r="R9" s="238">
        <v>122.72310363085199</v>
      </c>
      <c r="S9" s="10" t="s">
        <v>181</v>
      </c>
    </row>
    <row r="10" spans="1:19" x14ac:dyDescent="0.25">
      <c r="A10" s="12" t="s">
        <v>173</v>
      </c>
      <c r="B10" s="238">
        <v>82.322654711016199</v>
      </c>
      <c r="C10" s="10" t="s">
        <v>159</v>
      </c>
      <c r="D10" s="238">
        <v>134.61715690896301</v>
      </c>
      <c r="E10" s="10" t="s">
        <v>159</v>
      </c>
      <c r="F10" s="238">
        <v>219.17444015678601</v>
      </c>
      <c r="G10" s="10" t="s">
        <v>159</v>
      </c>
      <c r="H10" s="238">
        <v>105.72639219603801</v>
      </c>
      <c r="I10" s="10" t="s">
        <v>181</v>
      </c>
      <c r="J10" s="238">
        <v>92.836881263245203</v>
      </c>
      <c r="K10" s="10" t="s">
        <v>181</v>
      </c>
      <c r="L10" s="238">
        <v>91.217322762555199</v>
      </c>
      <c r="M10" s="10" t="s">
        <v>159</v>
      </c>
      <c r="N10" s="238">
        <v>126.473620709518</v>
      </c>
      <c r="O10" s="10" t="s">
        <v>159</v>
      </c>
      <c r="P10" s="238">
        <v>110.94386694697801</v>
      </c>
      <c r="Q10" s="10" t="s">
        <v>159</v>
      </c>
      <c r="R10" s="238">
        <v>120.50672848041199</v>
      </c>
      <c r="S10" s="10" t="s">
        <v>181</v>
      </c>
    </row>
    <row r="11" spans="1:19" x14ac:dyDescent="0.25">
      <c r="A11" s="12" t="s">
        <v>174</v>
      </c>
      <c r="B11" s="238">
        <v>89.965636182496198</v>
      </c>
      <c r="C11" s="10" t="s">
        <v>159</v>
      </c>
      <c r="D11" s="238">
        <v>141.97074569831801</v>
      </c>
      <c r="E11" s="10" t="s">
        <v>159</v>
      </c>
      <c r="F11" s="238">
        <v>215.25438240560501</v>
      </c>
      <c r="G11" s="10" t="s">
        <v>159</v>
      </c>
      <c r="H11" s="238">
        <v>107.406114738504</v>
      </c>
      <c r="I11" s="10" t="s">
        <v>181</v>
      </c>
      <c r="J11" s="238">
        <v>94.954369849678798</v>
      </c>
      <c r="K11" s="10" t="s">
        <v>181</v>
      </c>
      <c r="L11" s="238">
        <v>84.851392958945297</v>
      </c>
      <c r="M11" s="10" t="s">
        <v>159</v>
      </c>
      <c r="N11" s="238">
        <v>131.796683126147</v>
      </c>
      <c r="O11" s="10" t="s">
        <v>159</v>
      </c>
      <c r="P11" s="238">
        <v>114.79877462890801</v>
      </c>
      <c r="Q11" s="10" t="s">
        <v>159</v>
      </c>
      <c r="R11" s="238">
        <v>125.12582081830401</v>
      </c>
      <c r="S11" s="10" t="s">
        <v>181</v>
      </c>
    </row>
    <row r="12" spans="1:19" x14ac:dyDescent="0.25">
      <c r="A12" s="12" t="s">
        <v>175</v>
      </c>
      <c r="B12" s="238">
        <v>81.9805453337042</v>
      </c>
      <c r="C12" s="10" t="s">
        <v>159</v>
      </c>
      <c r="D12" s="238">
        <v>143.91047369086601</v>
      </c>
      <c r="E12" s="10" t="s">
        <v>159</v>
      </c>
      <c r="F12" s="238">
        <v>285.64237434660998</v>
      </c>
      <c r="G12" s="10" t="s">
        <v>159</v>
      </c>
      <c r="H12" s="238">
        <v>98.071189256370005</v>
      </c>
      <c r="I12" s="10" t="s">
        <v>181</v>
      </c>
      <c r="J12" s="238">
        <v>94.1800251153754</v>
      </c>
      <c r="K12" s="10" t="s">
        <v>181</v>
      </c>
      <c r="L12" s="238">
        <v>81.067154066026703</v>
      </c>
      <c r="M12" s="10" t="s">
        <v>159</v>
      </c>
      <c r="N12" s="238">
        <v>131.614809351893</v>
      </c>
      <c r="O12" s="10" t="s">
        <v>159</v>
      </c>
      <c r="P12" s="238">
        <v>116.197857734173</v>
      </c>
      <c r="Q12" s="10" t="s">
        <v>159</v>
      </c>
      <c r="R12" s="238">
        <v>124.582803089821</v>
      </c>
      <c r="S12" s="10" t="s">
        <v>181</v>
      </c>
    </row>
    <row r="13" spans="1:19" x14ac:dyDescent="0.25">
      <c r="A13" s="12" t="s">
        <v>176</v>
      </c>
      <c r="B13" s="238">
        <v>96.649476461115299</v>
      </c>
      <c r="C13" s="10" t="s">
        <v>159</v>
      </c>
      <c r="D13" s="238">
        <v>143.02519367860799</v>
      </c>
      <c r="E13" s="10" t="s">
        <v>181</v>
      </c>
      <c r="F13" s="238">
        <v>320.61156289889999</v>
      </c>
      <c r="G13" s="10" t="s">
        <v>159</v>
      </c>
      <c r="H13" s="238">
        <v>93.969204171847494</v>
      </c>
      <c r="I13" s="10" t="s">
        <v>181</v>
      </c>
      <c r="J13" s="238">
        <v>96.467671338528802</v>
      </c>
      <c r="K13" s="10" t="s">
        <v>181</v>
      </c>
      <c r="L13" s="238">
        <v>82.653486571785905</v>
      </c>
      <c r="M13" s="10" t="s">
        <v>159</v>
      </c>
      <c r="N13" s="238">
        <v>144.29216395505401</v>
      </c>
      <c r="O13" s="10" t="s">
        <v>159</v>
      </c>
      <c r="P13" s="238">
        <v>117.515832891679</v>
      </c>
      <c r="Q13" s="10" t="s">
        <v>159</v>
      </c>
      <c r="R13" s="238">
        <v>127.631800601919</v>
      </c>
      <c r="S13" s="10" t="s">
        <v>181</v>
      </c>
    </row>
    <row r="14" spans="1:19" x14ac:dyDescent="0.25">
      <c r="A14" s="12" t="s">
        <v>177</v>
      </c>
      <c r="B14" s="238">
        <v>91.380277292159306</v>
      </c>
      <c r="C14" s="10" t="s">
        <v>159</v>
      </c>
      <c r="D14" s="238">
        <v>150.59388894831699</v>
      </c>
      <c r="E14" s="10" t="s">
        <v>181</v>
      </c>
      <c r="F14" s="238">
        <v>581.55635950911505</v>
      </c>
      <c r="G14" s="10" t="s">
        <v>159</v>
      </c>
      <c r="H14" s="238">
        <v>95.215200070150502</v>
      </c>
      <c r="I14" s="10" t="s">
        <v>181</v>
      </c>
      <c r="J14" s="238">
        <v>85.773665943338202</v>
      </c>
      <c r="K14" s="10" t="s">
        <v>181</v>
      </c>
      <c r="L14" s="238">
        <v>78.734176857922705</v>
      </c>
      <c r="M14" s="10" t="s">
        <v>159</v>
      </c>
      <c r="N14" s="238">
        <v>151.361839881343</v>
      </c>
      <c r="O14" s="10" t="s">
        <v>159</v>
      </c>
      <c r="P14" s="238">
        <v>120.201024839369</v>
      </c>
      <c r="Q14" s="10" t="s">
        <v>159</v>
      </c>
      <c r="R14" s="238">
        <v>133.897294214233</v>
      </c>
      <c r="S14" s="10" t="s">
        <v>181</v>
      </c>
    </row>
    <row r="15" spans="1:19" x14ac:dyDescent="0.25">
      <c r="A15" s="12" t="s">
        <v>178</v>
      </c>
      <c r="B15" s="238">
        <v>90.665943174846802</v>
      </c>
      <c r="C15" s="10" t="s">
        <v>181</v>
      </c>
      <c r="D15" s="238">
        <v>155.661404520921</v>
      </c>
      <c r="E15" s="10" t="s">
        <v>181</v>
      </c>
      <c r="F15" s="238">
        <v>732.83414292683995</v>
      </c>
      <c r="G15" s="10" t="s">
        <v>159</v>
      </c>
      <c r="H15" s="238">
        <v>97.871834786274604</v>
      </c>
      <c r="I15" s="10" t="s">
        <v>181</v>
      </c>
      <c r="J15" s="238">
        <v>88.792975578973696</v>
      </c>
      <c r="K15" s="10" t="s">
        <v>181</v>
      </c>
      <c r="L15" s="238">
        <v>72.777108753538002</v>
      </c>
      <c r="M15" s="10" t="s">
        <v>159</v>
      </c>
      <c r="N15" s="238">
        <v>156.34954683311</v>
      </c>
      <c r="O15" s="10" t="s">
        <v>159</v>
      </c>
      <c r="P15" s="238">
        <v>126.897838106629</v>
      </c>
      <c r="Q15" s="10" t="s">
        <v>159</v>
      </c>
      <c r="R15" s="238">
        <v>139.386445434759</v>
      </c>
      <c r="S15" s="10" t="s">
        <v>181</v>
      </c>
    </row>
    <row r="16" spans="1:19" x14ac:dyDescent="0.25">
      <c r="A16" s="12" t="s">
        <v>182</v>
      </c>
      <c r="B16" s="238">
        <v>98.187048287367801</v>
      </c>
      <c r="C16" s="10" t="s">
        <v>181</v>
      </c>
      <c r="D16" s="238">
        <v>158.61898520609</v>
      </c>
      <c r="E16" s="10" t="s">
        <v>159</v>
      </c>
      <c r="F16" s="238">
        <v>799.80278217996101</v>
      </c>
      <c r="G16" s="10" t="s">
        <v>159</v>
      </c>
      <c r="H16" s="238">
        <v>103.338570340934</v>
      </c>
      <c r="I16" s="10" t="s">
        <v>181</v>
      </c>
      <c r="J16" s="238">
        <v>93.208334767680398</v>
      </c>
      <c r="K16" s="10" t="s">
        <v>181</v>
      </c>
      <c r="L16" s="238">
        <v>69.868189600904699</v>
      </c>
      <c r="M16" s="10" t="s">
        <v>159</v>
      </c>
      <c r="N16" s="238">
        <v>163.35970671430201</v>
      </c>
      <c r="O16" s="10" t="s">
        <v>159</v>
      </c>
      <c r="P16" s="238">
        <v>134.16332197331701</v>
      </c>
      <c r="Q16" s="10" t="s">
        <v>159</v>
      </c>
      <c r="R16" s="238">
        <v>144.729887449475</v>
      </c>
      <c r="S16" s="10" t="s">
        <v>181</v>
      </c>
    </row>
    <row r="17" spans="1:19" x14ac:dyDescent="0.25">
      <c r="A17" s="12" t="s">
        <v>183</v>
      </c>
      <c r="B17" s="238">
        <v>99.882500484635997</v>
      </c>
      <c r="C17" s="10" t="s">
        <v>181</v>
      </c>
      <c r="D17" s="238">
        <v>170.15036719767599</v>
      </c>
      <c r="E17" s="10" t="s">
        <v>159</v>
      </c>
      <c r="F17" s="238">
        <v>747.46527777777806</v>
      </c>
      <c r="G17" s="10" t="s">
        <v>159</v>
      </c>
      <c r="H17" s="238">
        <v>106.734548390097</v>
      </c>
      <c r="I17" s="10" t="s">
        <v>181</v>
      </c>
      <c r="J17" s="238">
        <v>97.987362420067498</v>
      </c>
      <c r="K17" s="10" t="s">
        <v>181</v>
      </c>
      <c r="L17" s="238">
        <v>75.629931765333794</v>
      </c>
      <c r="M17" s="10" t="s">
        <v>159</v>
      </c>
      <c r="N17" s="238">
        <v>165.88969594212401</v>
      </c>
      <c r="O17" s="10" t="s">
        <v>159</v>
      </c>
      <c r="P17" s="238">
        <v>149.299776848135</v>
      </c>
      <c r="Q17" s="10" t="s">
        <v>159</v>
      </c>
      <c r="R17" s="238">
        <v>151.29541367288101</v>
      </c>
      <c r="S17" s="10" t="s">
        <v>181</v>
      </c>
    </row>
    <row r="18" spans="1:19" x14ac:dyDescent="0.25">
      <c r="A18" s="12" t="s">
        <v>184</v>
      </c>
      <c r="B18" s="238">
        <v>105.326380736575</v>
      </c>
      <c r="C18" s="10" t="s">
        <v>181</v>
      </c>
      <c r="D18" s="238">
        <v>165.96638532550901</v>
      </c>
      <c r="E18" s="10" t="s">
        <v>159</v>
      </c>
      <c r="F18" s="238">
        <v>906.447917446617</v>
      </c>
      <c r="G18" s="10" t="s">
        <v>159</v>
      </c>
      <c r="H18" s="238">
        <v>106.612569166466</v>
      </c>
      <c r="I18" s="10" t="s">
        <v>181</v>
      </c>
      <c r="J18" s="238">
        <v>90.7421787242627</v>
      </c>
      <c r="K18" s="10" t="s">
        <v>181</v>
      </c>
      <c r="L18" s="238">
        <v>144.28027155084001</v>
      </c>
      <c r="M18" s="10" t="s">
        <v>159</v>
      </c>
      <c r="N18" s="238">
        <v>165.58380819749399</v>
      </c>
      <c r="O18" s="10" t="s">
        <v>159</v>
      </c>
      <c r="P18" s="238">
        <v>158.522253462717</v>
      </c>
      <c r="Q18" s="10" t="s">
        <v>159</v>
      </c>
      <c r="R18" s="238">
        <v>153.34711932661699</v>
      </c>
      <c r="S18" s="10" t="s">
        <v>181</v>
      </c>
    </row>
    <row r="19" spans="1:19" x14ac:dyDescent="0.25">
      <c r="A19" s="12" t="s">
        <v>185</v>
      </c>
      <c r="B19" s="238">
        <v>105.51091073521501</v>
      </c>
      <c r="C19" s="10" t="s">
        <v>181</v>
      </c>
      <c r="D19" s="238">
        <v>167.51896050811101</v>
      </c>
      <c r="E19" s="10" t="s">
        <v>159</v>
      </c>
      <c r="F19" s="238">
        <v>1326.4880101582901</v>
      </c>
      <c r="G19" s="10" t="s">
        <v>159</v>
      </c>
      <c r="H19" s="238">
        <v>111.291555886217</v>
      </c>
      <c r="I19" s="10" t="s">
        <v>181</v>
      </c>
      <c r="J19" s="238">
        <v>95.195075622660397</v>
      </c>
      <c r="K19" s="10" t="s">
        <v>181</v>
      </c>
      <c r="L19" s="238">
        <v>168.500077505706</v>
      </c>
      <c r="M19" s="10" t="s">
        <v>159</v>
      </c>
      <c r="N19" s="238">
        <v>174.116785555794</v>
      </c>
      <c r="O19" s="10" t="s">
        <v>159</v>
      </c>
      <c r="P19" s="238">
        <v>169.59785340992701</v>
      </c>
      <c r="Q19" s="10" t="s">
        <v>159</v>
      </c>
      <c r="R19" s="238">
        <v>162.915451182596</v>
      </c>
      <c r="S19" s="10" t="s">
        <v>181</v>
      </c>
    </row>
    <row r="20" spans="1:19" x14ac:dyDescent="0.25">
      <c r="A20" s="12" t="s">
        <v>186</v>
      </c>
      <c r="B20" s="238">
        <v>102.815718020259</v>
      </c>
      <c r="C20" s="10" t="s">
        <v>181</v>
      </c>
      <c r="D20" s="238">
        <v>159.60127749940901</v>
      </c>
      <c r="E20" s="10" t="s">
        <v>159</v>
      </c>
      <c r="F20" s="238">
        <v>1509.86713906112</v>
      </c>
      <c r="G20" s="10" t="s">
        <v>159</v>
      </c>
      <c r="H20" s="238">
        <v>108.857021789859</v>
      </c>
      <c r="I20" s="10" t="s">
        <v>181</v>
      </c>
      <c r="J20" s="238">
        <v>82.253463898256896</v>
      </c>
      <c r="K20" s="10" t="s">
        <v>181</v>
      </c>
      <c r="L20" s="238">
        <v>204.985732602159</v>
      </c>
      <c r="M20" s="10" t="s">
        <v>159</v>
      </c>
      <c r="N20" s="238">
        <v>171.875588333238</v>
      </c>
      <c r="O20" s="10" t="s">
        <v>181</v>
      </c>
      <c r="P20" s="238">
        <v>170.26061457445701</v>
      </c>
      <c r="Q20" s="10" t="s">
        <v>159</v>
      </c>
      <c r="R20" s="238">
        <v>161.04044794834601</v>
      </c>
      <c r="S20" s="10" t="s">
        <v>181</v>
      </c>
    </row>
    <row r="21" spans="1:19" x14ac:dyDescent="0.25">
      <c r="A21" s="12" t="s">
        <v>188</v>
      </c>
      <c r="B21" s="238">
        <v>102.544545124514</v>
      </c>
      <c r="C21" s="10" t="s">
        <v>181</v>
      </c>
      <c r="D21" s="238">
        <v>168.30236900396599</v>
      </c>
      <c r="E21" s="10" t="s">
        <v>159</v>
      </c>
      <c r="F21" s="238">
        <v>1743.95682692846</v>
      </c>
      <c r="G21" s="10" t="s">
        <v>159</v>
      </c>
      <c r="H21" s="238">
        <v>114.12407226571599</v>
      </c>
      <c r="I21" s="10" t="s">
        <v>181</v>
      </c>
      <c r="J21" s="238">
        <v>97.047224852857994</v>
      </c>
      <c r="K21" s="10" t="s">
        <v>181</v>
      </c>
      <c r="L21" s="238">
        <v>263.71522849381898</v>
      </c>
      <c r="M21" s="10" t="s">
        <v>159</v>
      </c>
      <c r="N21" s="238">
        <v>178.472491497579</v>
      </c>
      <c r="O21" s="10" t="s">
        <v>159</v>
      </c>
      <c r="P21" s="238">
        <v>170.59203917040401</v>
      </c>
      <c r="Q21" s="10" t="s">
        <v>159</v>
      </c>
      <c r="R21" s="238">
        <v>171.53978506031899</v>
      </c>
      <c r="S21" s="10" t="s">
        <v>181</v>
      </c>
    </row>
    <row r="22" spans="1:19" x14ac:dyDescent="0.25">
      <c r="A22" s="12" t="s">
        <v>189</v>
      </c>
      <c r="B22" s="238">
        <v>97.834958893100506</v>
      </c>
      <c r="C22" s="10" t="s">
        <v>181</v>
      </c>
      <c r="D22" s="238">
        <v>172.22718178971101</v>
      </c>
      <c r="E22" s="10" t="s">
        <v>159</v>
      </c>
      <c r="F22" s="238">
        <v>2034.4357838795399</v>
      </c>
      <c r="G22" s="10" t="s">
        <v>159</v>
      </c>
      <c r="H22" s="238">
        <v>110.429712857192</v>
      </c>
      <c r="I22" s="10" t="s">
        <v>181</v>
      </c>
      <c r="J22" s="238">
        <v>112.946754237231</v>
      </c>
      <c r="K22" s="10" t="s">
        <v>181</v>
      </c>
      <c r="L22" s="238">
        <v>242.52789231376099</v>
      </c>
      <c r="M22" s="10" t="s">
        <v>159</v>
      </c>
      <c r="N22" s="238">
        <v>180.75302776691001</v>
      </c>
      <c r="O22" s="10" t="s">
        <v>159</v>
      </c>
      <c r="P22" s="238">
        <v>156.75034910926701</v>
      </c>
      <c r="Q22" s="10" t="s">
        <v>159</v>
      </c>
      <c r="R22" s="238">
        <v>174.82103465500001</v>
      </c>
      <c r="S22" s="10" t="s">
        <v>181</v>
      </c>
    </row>
    <row r="23" spans="1:19" x14ac:dyDescent="0.25">
      <c r="A23" s="12" t="s">
        <v>190</v>
      </c>
      <c r="B23" s="238">
        <v>88.826447732361601</v>
      </c>
      <c r="C23" s="10" t="s">
        <v>181</v>
      </c>
      <c r="D23" s="238">
        <v>174.43713711999001</v>
      </c>
      <c r="E23" s="10" t="s">
        <v>159</v>
      </c>
      <c r="F23" s="238">
        <v>2260.0683217985902</v>
      </c>
      <c r="G23" s="10" t="s">
        <v>159</v>
      </c>
      <c r="H23" s="238">
        <v>108.735155299094</v>
      </c>
      <c r="I23" s="10" t="s">
        <v>181</v>
      </c>
      <c r="J23" s="238">
        <v>106.05496806629399</v>
      </c>
      <c r="K23" s="10" t="s">
        <v>181</v>
      </c>
      <c r="L23" s="238">
        <v>259.78894310059599</v>
      </c>
      <c r="M23" s="10" t="s">
        <v>159</v>
      </c>
      <c r="N23" s="238">
        <v>175.520167763578</v>
      </c>
      <c r="O23" s="10" t="s">
        <v>181</v>
      </c>
      <c r="P23" s="238">
        <v>163.04717240775599</v>
      </c>
      <c r="Q23" s="10" t="s">
        <v>159</v>
      </c>
      <c r="R23" s="238">
        <v>176.44571279509699</v>
      </c>
      <c r="S23" s="10" t="s">
        <v>181</v>
      </c>
    </row>
    <row r="24" spans="1:19" x14ac:dyDescent="0.25">
      <c r="A24" s="12" t="s">
        <v>191</v>
      </c>
      <c r="B24" s="238">
        <v>85.327958921517904</v>
      </c>
      <c r="C24" s="10" t="s">
        <v>181</v>
      </c>
      <c r="D24" s="238">
        <v>185.161878947069</v>
      </c>
      <c r="E24" s="10" t="s">
        <v>159</v>
      </c>
      <c r="F24" s="238">
        <v>2873.96340971886</v>
      </c>
      <c r="G24" s="10" t="s">
        <v>159</v>
      </c>
      <c r="H24" s="238">
        <v>109.34754621462901</v>
      </c>
      <c r="I24" s="10" t="s">
        <v>181</v>
      </c>
      <c r="J24" s="238">
        <v>107.391624487619</v>
      </c>
      <c r="K24" s="10" t="s">
        <v>181</v>
      </c>
      <c r="L24" s="238">
        <v>250.24516246436301</v>
      </c>
      <c r="M24" s="10" t="s">
        <v>159</v>
      </c>
      <c r="N24" s="238">
        <v>175.691826758849</v>
      </c>
      <c r="O24" s="10" t="s">
        <v>181</v>
      </c>
      <c r="P24" s="238">
        <v>174.31376811259099</v>
      </c>
      <c r="Q24" s="10" t="s">
        <v>159</v>
      </c>
      <c r="R24" s="238">
        <v>187.10705969636101</v>
      </c>
      <c r="S24" s="10" t="s">
        <v>181</v>
      </c>
    </row>
    <row r="25" spans="1:19" x14ac:dyDescent="0.25">
      <c r="A25" s="12" t="s">
        <v>192</v>
      </c>
      <c r="B25" s="238">
        <v>81.406604674066699</v>
      </c>
      <c r="C25" s="10" t="s">
        <v>181</v>
      </c>
      <c r="D25" s="238">
        <v>188.43796676773999</v>
      </c>
      <c r="E25" s="10" t="s">
        <v>159</v>
      </c>
      <c r="F25" s="238">
        <v>3470.18811102881</v>
      </c>
      <c r="G25" s="10" t="s">
        <v>159</v>
      </c>
      <c r="H25" s="238">
        <v>107.513764133352</v>
      </c>
      <c r="I25" s="10" t="s">
        <v>181</v>
      </c>
      <c r="J25" s="238">
        <v>83.570841064289695</v>
      </c>
      <c r="K25" s="10" t="s">
        <v>181</v>
      </c>
      <c r="L25" s="238">
        <v>103.689417677028</v>
      </c>
      <c r="M25" s="10" t="s">
        <v>159</v>
      </c>
      <c r="N25" s="238">
        <v>173.62716647843601</v>
      </c>
      <c r="O25" s="10" t="s">
        <v>181</v>
      </c>
      <c r="P25" s="238">
        <v>179.07560612893201</v>
      </c>
      <c r="Q25" s="10" t="s">
        <v>159</v>
      </c>
      <c r="R25" s="238">
        <v>188.853707244937</v>
      </c>
      <c r="S25" s="10" t="s">
        <v>181</v>
      </c>
    </row>
    <row r="26" spans="1:19" x14ac:dyDescent="0.25">
      <c r="A26" s="12" t="s">
        <v>193</v>
      </c>
      <c r="B26" s="238">
        <v>76.338769488416602</v>
      </c>
      <c r="C26" s="10" t="s">
        <v>181</v>
      </c>
      <c r="D26" s="238">
        <v>193.81334952468799</v>
      </c>
      <c r="E26" s="10" t="s">
        <v>159</v>
      </c>
      <c r="F26" s="238">
        <v>3985.6414562553</v>
      </c>
      <c r="G26" s="10" t="s">
        <v>159</v>
      </c>
      <c r="H26" s="238">
        <v>102.51412859997799</v>
      </c>
      <c r="I26" s="10" t="s">
        <v>181</v>
      </c>
      <c r="J26" s="238">
        <v>93.391316800291506</v>
      </c>
      <c r="K26" s="10" t="s">
        <v>181</v>
      </c>
      <c r="L26" s="238">
        <v>111.805802665277</v>
      </c>
      <c r="M26" s="10" t="s">
        <v>159</v>
      </c>
      <c r="N26" s="238">
        <v>172.36284936118</v>
      </c>
      <c r="O26" s="10" t="s">
        <v>181</v>
      </c>
      <c r="P26" s="238">
        <v>184.379088289945</v>
      </c>
      <c r="Q26" s="10" t="s">
        <v>159</v>
      </c>
      <c r="R26" s="238">
        <v>195.926122484318</v>
      </c>
      <c r="S26" s="10" t="s">
        <v>181</v>
      </c>
    </row>
    <row r="27" spans="1:19" x14ac:dyDescent="0.25">
      <c r="A27" s="12" t="s">
        <v>194</v>
      </c>
      <c r="B27" s="238">
        <v>73.152530390212306</v>
      </c>
      <c r="C27" s="10" t="s">
        <v>181</v>
      </c>
      <c r="D27" s="238">
        <v>197.19171805796401</v>
      </c>
      <c r="E27" s="10" t="s">
        <v>159</v>
      </c>
      <c r="F27" s="238">
        <v>5168.8058909950896</v>
      </c>
      <c r="G27" s="10" t="s">
        <v>159</v>
      </c>
      <c r="H27" s="238">
        <v>99.470510346873098</v>
      </c>
      <c r="I27" s="10" t="s">
        <v>181</v>
      </c>
      <c r="J27" s="238">
        <v>91.619020376508004</v>
      </c>
      <c r="K27" s="10" t="s">
        <v>181</v>
      </c>
      <c r="L27" s="238">
        <v>115.89735667012199</v>
      </c>
      <c r="M27" s="10" t="s">
        <v>159</v>
      </c>
      <c r="N27" s="238">
        <v>172.507593200912</v>
      </c>
      <c r="O27" s="10" t="s">
        <v>181</v>
      </c>
      <c r="P27" s="238">
        <v>181.404764269748</v>
      </c>
      <c r="Q27" s="10" t="s">
        <v>159</v>
      </c>
      <c r="R27" s="238">
        <v>207.573257331853</v>
      </c>
      <c r="S27" s="10" t="s">
        <v>181</v>
      </c>
    </row>
    <row r="28" spans="1:19" x14ac:dyDescent="0.25">
      <c r="A28" s="12" t="s">
        <v>196</v>
      </c>
      <c r="B28" s="238">
        <v>63.607433624334099</v>
      </c>
      <c r="C28" s="10" t="s">
        <v>181</v>
      </c>
      <c r="D28" s="238">
        <v>194.824875347339</v>
      </c>
      <c r="E28" s="10" t="s">
        <v>181</v>
      </c>
      <c r="F28" s="238">
        <v>6593.00825826442</v>
      </c>
      <c r="G28" s="10" t="s">
        <v>159</v>
      </c>
      <c r="H28" s="238">
        <v>94.502968665415906</v>
      </c>
      <c r="I28" s="10" t="s">
        <v>181</v>
      </c>
      <c r="J28" s="238">
        <v>88.070417598887403</v>
      </c>
      <c r="K28" s="10" t="s">
        <v>181</v>
      </c>
      <c r="L28" s="238">
        <v>120.68971923032601</v>
      </c>
      <c r="M28" s="10" t="s">
        <v>159</v>
      </c>
      <c r="N28" s="238">
        <v>162.800120142575</v>
      </c>
      <c r="O28" s="10" t="s">
        <v>181</v>
      </c>
      <c r="P28" s="238">
        <v>175.80776412846501</v>
      </c>
      <c r="Q28" s="10" t="s">
        <v>159</v>
      </c>
      <c r="R28" s="238">
        <v>216.06640399278601</v>
      </c>
      <c r="S28" s="10" t="s">
        <v>181</v>
      </c>
    </row>
    <row r="29" spans="1:19" x14ac:dyDescent="0.25">
      <c r="A29" s="12" t="s">
        <v>197</v>
      </c>
      <c r="B29" s="238">
        <v>55.710613873251603</v>
      </c>
      <c r="C29" s="10" t="s">
        <v>181</v>
      </c>
      <c r="D29" s="238">
        <v>186.11854345824401</v>
      </c>
      <c r="E29" s="10" t="s">
        <v>181</v>
      </c>
      <c r="F29" s="238">
        <v>8756.4858069572001</v>
      </c>
      <c r="G29" s="10" t="s">
        <v>159</v>
      </c>
      <c r="H29" s="238">
        <v>91.399307778527501</v>
      </c>
      <c r="I29" s="10" t="s">
        <v>181</v>
      </c>
      <c r="J29" s="238">
        <v>87.1936069122834</v>
      </c>
      <c r="K29" s="10" t="s">
        <v>181</v>
      </c>
      <c r="L29" s="238">
        <v>108.23903068686</v>
      </c>
      <c r="M29" s="10" t="s">
        <v>159</v>
      </c>
      <c r="N29" s="238">
        <v>161.10363463355699</v>
      </c>
      <c r="O29" s="10" t="s">
        <v>181</v>
      </c>
      <c r="P29" s="238">
        <v>167.96988790235599</v>
      </c>
      <c r="Q29" s="10" t="s">
        <v>159</v>
      </c>
      <c r="R29" s="238">
        <v>231.299736013939</v>
      </c>
      <c r="S29" s="10" t="s">
        <v>181</v>
      </c>
    </row>
    <row r="30" spans="1:19" x14ac:dyDescent="0.25">
      <c r="A30" s="12" t="s">
        <v>199</v>
      </c>
      <c r="B30" s="238">
        <v>49.598213389386302</v>
      </c>
      <c r="C30" s="10" t="s">
        <v>181</v>
      </c>
      <c r="D30" s="238">
        <v>190.61061918006899</v>
      </c>
      <c r="E30" s="10" t="s">
        <v>181</v>
      </c>
      <c r="F30" s="238">
        <v>10866.8878516326</v>
      </c>
      <c r="G30" s="10" t="s">
        <v>417</v>
      </c>
      <c r="H30" s="238">
        <v>89.542381101188198</v>
      </c>
      <c r="I30" s="10" t="s">
        <v>181</v>
      </c>
      <c r="J30" s="238">
        <v>161.05497155013001</v>
      </c>
      <c r="K30" s="10" t="s">
        <v>430</v>
      </c>
      <c r="L30" s="238">
        <v>111.32695327044</v>
      </c>
      <c r="M30" s="10" t="s">
        <v>159</v>
      </c>
      <c r="N30" s="238">
        <v>161.198169991703</v>
      </c>
      <c r="O30" s="10" t="s">
        <v>181</v>
      </c>
      <c r="P30" s="238">
        <v>169.47129831118599</v>
      </c>
      <c r="Q30" s="10" t="s">
        <v>159</v>
      </c>
      <c r="R30" s="238">
        <v>256.854377200378</v>
      </c>
      <c r="S30" s="10" t="s">
        <v>202</v>
      </c>
    </row>
    <row r="31" spans="1:19" x14ac:dyDescent="0.25">
      <c r="A31" s="12" t="s">
        <v>200</v>
      </c>
      <c r="B31" s="238">
        <v>51.321217679400299</v>
      </c>
      <c r="C31" s="10" t="s">
        <v>181</v>
      </c>
      <c r="D31" s="238">
        <v>185.585980110039</v>
      </c>
      <c r="E31" s="10" t="s">
        <v>181</v>
      </c>
      <c r="F31" s="238">
        <v>11563.9725570304</v>
      </c>
      <c r="G31" s="10" t="s">
        <v>201</v>
      </c>
      <c r="H31" s="238">
        <v>84.659214412222696</v>
      </c>
      <c r="I31" s="10" t="s">
        <v>181</v>
      </c>
      <c r="J31" s="238">
        <v>173.28685278493001</v>
      </c>
      <c r="K31" s="10" t="s">
        <v>201</v>
      </c>
      <c r="L31" s="238">
        <v>101.480685241994</v>
      </c>
      <c r="M31" s="10" t="s">
        <v>159</v>
      </c>
      <c r="N31" s="238">
        <v>153.95554084216201</v>
      </c>
      <c r="O31" s="10" t="s">
        <v>431</v>
      </c>
      <c r="P31" s="238">
        <v>159.81553597967101</v>
      </c>
      <c r="Q31" s="10" t="s">
        <v>159</v>
      </c>
      <c r="R31" s="238">
        <v>256.79064172170598</v>
      </c>
      <c r="S31" s="10" t="s">
        <v>202</v>
      </c>
    </row>
    <row r="32" spans="1:19" x14ac:dyDescent="0.25">
      <c r="A32" s="15" t="s">
        <v>203</v>
      </c>
      <c r="B32" s="239">
        <v>240.33994742338601</v>
      </c>
      <c r="C32" s="14" t="s">
        <v>159</v>
      </c>
      <c r="D32" s="239">
        <v>334.60625032140598</v>
      </c>
      <c r="E32" s="14" t="s">
        <v>198</v>
      </c>
      <c r="F32" s="239">
        <v>128.731701233564</v>
      </c>
      <c r="G32" s="14" t="s">
        <v>229</v>
      </c>
      <c r="H32" s="239">
        <v>205.39068074962901</v>
      </c>
      <c r="I32" s="14" t="s">
        <v>159</v>
      </c>
      <c r="J32" s="239">
        <v>168.459500812063</v>
      </c>
      <c r="K32" s="14" t="s">
        <v>159</v>
      </c>
      <c r="L32" s="239">
        <v>87.229810713122106</v>
      </c>
      <c r="M32" s="14" t="s">
        <v>159</v>
      </c>
      <c r="N32" s="239">
        <v>137.47560557382801</v>
      </c>
      <c r="O32" s="14" t="s">
        <v>256</v>
      </c>
      <c r="P32" s="239">
        <v>264.128492899398</v>
      </c>
      <c r="Q32" s="14" t="s">
        <v>159</v>
      </c>
      <c r="R32" s="239">
        <v>229.552620989292</v>
      </c>
      <c r="S32" s="14" t="s">
        <v>159</v>
      </c>
    </row>
    <row r="34" spans="1:2" x14ac:dyDescent="0.25">
      <c r="A34" s="16" t="s">
        <v>204</v>
      </c>
      <c r="B34" s="16" t="s">
        <v>218</v>
      </c>
    </row>
    <row r="36" spans="1:2" x14ac:dyDescent="0.25">
      <c r="B36" s="16" t="s">
        <v>419</v>
      </c>
    </row>
    <row r="37" spans="1:2" x14ac:dyDescent="0.25">
      <c r="B37" s="16" t="s">
        <v>432</v>
      </c>
    </row>
    <row r="38" spans="1:2" x14ac:dyDescent="0.25">
      <c r="B38" s="16" t="s">
        <v>433</v>
      </c>
    </row>
    <row r="39" spans="1:2" x14ac:dyDescent="0.25">
      <c r="B39" s="16" t="s">
        <v>434</v>
      </c>
    </row>
    <row r="40" spans="1:2" x14ac:dyDescent="0.25">
      <c r="B40" s="16" t="s">
        <v>435</v>
      </c>
    </row>
    <row r="41" spans="1:2" x14ac:dyDescent="0.25">
      <c r="B41" s="16" t="s">
        <v>423</v>
      </c>
    </row>
    <row r="42" spans="1:2" x14ac:dyDescent="0.25">
      <c r="B42" s="16" t="s">
        <v>436</v>
      </c>
    </row>
    <row r="44" spans="1:2" x14ac:dyDescent="0.25">
      <c r="B44" s="16" t="s">
        <v>210</v>
      </c>
    </row>
    <row r="45" spans="1:2" x14ac:dyDescent="0.25">
      <c r="B45" s="16" t="s">
        <v>211</v>
      </c>
    </row>
    <row r="48" spans="1:2" x14ac:dyDescent="0.25">
      <c r="A48" s="17" t="str">
        <f>HYPERLINK("#'WAGERING 6'!A2", "&lt;&lt;&lt; Previous table")</f>
        <v>&lt;&lt;&lt; Previous table</v>
      </c>
    </row>
    <row r="49" spans="1:1" x14ac:dyDescent="0.25">
      <c r="A49" s="17" t="str">
        <f>HYPERLINK("#'WAGERING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1:S49"/>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HYPERLINK("#'INDEX'!B118", "Link to index")</f>
        <v>Link to index</v>
      </c>
    </row>
    <row r="2" spans="1:19" ht="15.75" customHeight="1" x14ac:dyDescent="0.25">
      <c r="A2" s="287" t="s">
        <v>439</v>
      </c>
      <c r="B2" s="286"/>
      <c r="C2" s="286"/>
      <c r="D2" s="286"/>
      <c r="E2" s="286"/>
      <c r="F2" s="286"/>
      <c r="G2" s="286"/>
      <c r="H2" s="286"/>
      <c r="I2" s="286"/>
      <c r="J2" s="286"/>
      <c r="K2" s="286"/>
      <c r="L2" s="286"/>
      <c r="M2" s="286"/>
      <c r="N2" s="286"/>
      <c r="O2" s="286"/>
      <c r="P2" s="286"/>
      <c r="Q2" s="286"/>
      <c r="R2" s="286"/>
      <c r="S2" s="286"/>
    </row>
    <row r="3" spans="1:19" ht="15.75" customHeight="1" x14ac:dyDescent="0.25">
      <c r="A3" s="287" t="s">
        <v>136</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240">
        <v>125.61565588724</v>
      </c>
      <c r="C7" s="10" t="s">
        <v>159</v>
      </c>
      <c r="D7" s="240">
        <v>270.483011264585</v>
      </c>
      <c r="E7" s="10" t="s">
        <v>159</v>
      </c>
      <c r="F7" s="240">
        <v>257.524676351626</v>
      </c>
      <c r="G7" s="10" t="s">
        <v>159</v>
      </c>
      <c r="H7" s="240">
        <v>202.204792397028</v>
      </c>
      <c r="I7" s="10" t="s">
        <v>181</v>
      </c>
      <c r="J7" s="240">
        <v>159.106646157179</v>
      </c>
      <c r="K7" s="10" t="s">
        <v>181</v>
      </c>
      <c r="L7" s="240">
        <v>187.84014227543301</v>
      </c>
      <c r="M7" s="10" t="s">
        <v>159</v>
      </c>
      <c r="N7" s="240">
        <v>223.92164861661101</v>
      </c>
      <c r="O7" s="10" t="s">
        <v>159</v>
      </c>
      <c r="P7" s="240">
        <v>186.46024403038601</v>
      </c>
      <c r="Q7" s="10" t="s">
        <v>159</v>
      </c>
      <c r="R7" s="240">
        <v>224.70520168659499</v>
      </c>
      <c r="S7" s="10" t="s">
        <v>181</v>
      </c>
    </row>
    <row r="8" spans="1:19" x14ac:dyDescent="0.25">
      <c r="A8" s="12" t="s">
        <v>171</v>
      </c>
      <c r="B8" s="240">
        <v>140.80521779579999</v>
      </c>
      <c r="C8" s="10" t="s">
        <v>159</v>
      </c>
      <c r="D8" s="240">
        <v>249.92092545876201</v>
      </c>
      <c r="E8" s="10" t="s">
        <v>159</v>
      </c>
      <c r="F8" s="240">
        <v>258.16858370932101</v>
      </c>
      <c r="G8" s="10" t="s">
        <v>159</v>
      </c>
      <c r="H8" s="240">
        <v>191.41450446452299</v>
      </c>
      <c r="I8" s="10" t="s">
        <v>181</v>
      </c>
      <c r="J8" s="240">
        <v>142.757318330358</v>
      </c>
      <c r="K8" s="10" t="s">
        <v>181</v>
      </c>
      <c r="L8" s="240">
        <v>177.40263969319901</v>
      </c>
      <c r="M8" s="10" t="s">
        <v>159</v>
      </c>
      <c r="N8" s="240">
        <v>223.005697191709</v>
      </c>
      <c r="O8" s="10" t="s">
        <v>159</v>
      </c>
      <c r="P8" s="240">
        <v>187.08589800311199</v>
      </c>
      <c r="Q8" s="10" t="s">
        <v>159</v>
      </c>
      <c r="R8" s="240">
        <v>214.232669770521</v>
      </c>
      <c r="S8" s="10" t="s">
        <v>181</v>
      </c>
    </row>
    <row r="9" spans="1:19" x14ac:dyDescent="0.25">
      <c r="A9" s="12" t="s">
        <v>172</v>
      </c>
      <c r="B9" s="240">
        <v>143.588195960625</v>
      </c>
      <c r="C9" s="10" t="s">
        <v>159</v>
      </c>
      <c r="D9" s="240">
        <v>250.55489653318901</v>
      </c>
      <c r="E9" s="10" t="s">
        <v>159</v>
      </c>
      <c r="F9" s="240">
        <v>338.19725556942899</v>
      </c>
      <c r="G9" s="10" t="s">
        <v>159</v>
      </c>
      <c r="H9" s="240">
        <v>186.180311442093</v>
      </c>
      <c r="I9" s="10" t="s">
        <v>181</v>
      </c>
      <c r="J9" s="240">
        <v>147.06570912285301</v>
      </c>
      <c r="K9" s="10" t="s">
        <v>181</v>
      </c>
      <c r="L9" s="240">
        <v>164.41743489069299</v>
      </c>
      <c r="M9" s="10" t="s">
        <v>159</v>
      </c>
      <c r="N9" s="240">
        <v>215.26388977160201</v>
      </c>
      <c r="O9" s="10" t="s">
        <v>159</v>
      </c>
      <c r="P9" s="240">
        <v>182.17070605958699</v>
      </c>
      <c r="Q9" s="10" t="s">
        <v>159</v>
      </c>
      <c r="R9" s="240">
        <v>211.92631477745601</v>
      </c>
      <c r="S9" s="10" t="s">
        <v>181</v>
      </c>
    </row>
    <row r="10" spans="1:19" x14ac:dyDescent="0.25">
      <c r="A10" s="12" t="s">
        <v>173</v>
      </c>
      <c r="B10" s="240">
        <v>142.16016641887401</v>
      </c>
      <c r="C10" s="10" t="s">
        <v>159</v>
      </c>
      <c r="D10" s="240">
        <v>232.46574708010499</v>
      </c>
      <c r="E10" s="10" t="s">
        <v>159</v>
      </c>
      <c r="F10" s="240">
        <v>378.48481680806299</v>
      </c>
      <c r="G10" s="10" t="s">
        <v>159</v>
      </c>
      <c r="H10" s="240">
        <v>182.57527726987499</v>
      </c>
      <c r="I10" s="10" t="s">
        <v>181</v>
      </c>
      <c r="J10" s="240">
        <v>160.31682331578301</v>
      </c>
      <c r="K10" s="10" t="s">
        <v>181</v>
      </c>
      <c r="L10" s="240">
        <v>157.52006333772599</v>
      </c>
      <c r="M10" s="10" t="s">
        <v>159</v>
      </c>
      <c r="N10" s="240">
        <v>218.40295397150999</v>
      </c>
      <c r="O10" s="10" t="s">
        <v>159</v>
      </c>
      <c r="P10" s="240">
        <v>191.585155309931</v>
      </c>
      <c r="Q10" s="10" t="s">
        <v>159</v>
      </c>
      <c r="R10" s="240">
        <v>208.09893261468201</v>
      </c>
      <c r="S10" s="10" t="s">
        <v>181</v>
      </c>
    </row>
    <row r="11" spans="1:19" x14ac:dyDescent="0.25">
      <c r="A11" s="12" t="s">
        <v>174</v>
      </c>
      <c r="B11" s="240">
        <v>153.52542929667899</v>
      </c>
      <c r="C11" s="10" t="s">
        <v>159</v>
      </c>
      <c r="D11" s="240">
        <v>242.27161175952</v>
      </c>
      <c r="E11" s="10" t="s">
        <v>159</v>
      </c>
      <c r="F11" s="240">
        <v>367.32938118478597</v>
      </c>
      <c r="G11" s="10" t="s">
        <v>159</v>
      </c>
      <c r="H11" s="240">
        <v>183.28742588856699</v>
      </c>
      <c r="I11" s="10" t="s">
        <v>181</v>
      </c>
      <c r="J11" s="240">
        <v>162.038651793626</v>
      </c>
      <c r="K11" s="10" t="s">
        <v>181</v>
      </c>
      <c r="L11" s="240">
        <v>144.79802603760999</v>
      </c>
      <c r="M11" s="10" t="s">
        <v>159</v>
      </c>
      <c r="N11" s="240">
        <v>224.90967902205401</v>
      </c>
      <c r="O11" s="10" t="s">
        <v>159</v>
      </c>
      <c r="P11" s="240">
        <v>195.902923666145</v>
      </c>
      <c r="Q11" s="10" t="s">
        <v>159</v>
      </c>
      <c r="R11" s="240">
        <v>213.525921366928</v>
      </c>
      <c r="S11" s="10" t="s">
        <v>181</v>
      </c>
    </row>
    <row r="12" spans="1:19" x14ac:dyDescent="0.25">
      <c r="A12" s="12" t="s">
        <v>175</v>
      </c>
      <c r="B12" s="240">
        <v>136.67361808515199</v>
      </c>
      <c r="C12" s="10" t="s">
        <v>159</v>
      </c>
      <c r="D12" s="240">
        <v>239.919910749758</v>
      </c>
      <c r="E12" s="10" t="s">
        <v>159</v>
      </c>
      <c r="F12" s="240">
        <v>476.20782005623499</v>
      </c>
      <c r="G12" s="10" t="s">
        <v>159</v>
      </c>
      <c r="H12" s="240">
        <v>163.49908641155599</v>
      </c>
      <c r="I12" s="10" t="s">
        <v>181</v>
      </c>
      <c r="J12" s="240">
        <v>157.011943888313</v>
      </c>
      <c r="K12" s="10" t="s">
        <v>181</v>
      </c>
      <c r="L12" s="240">
        <v>135.15086059710799</v>
      </c>
      <c r="M12" s="10" t="s">
        <v>159</v>
      </c>
      <c r="N12" s="240">
        <v>219.42123115293899</v>
      </c>
      <c r="O12" s="10" t="s">
        <v>159</v>
      </c>
      <c r="P12" s="240">
        <v>193.71890691417499</v>
      </c>
      <c r="Q12" s="10" t="s">
        <v>159</v>
      </c>
      <c r="R12" s="240">
        <v>207.697843191532</v>
      </c>
      <c r="S12" s="10" t="s">
        <v>181</v>
      </c>
    </row>
    <row r="13" spans="1:19" x14ac:dyDescent="0.25">
      <c r="A13" s="12" t="s">
        <v>176</v>
      </c>
      <c r="B13" s="240">
        <v>151.934027534661</v>
      </c>
      <c r="C13" s="10" t="s">
        <v>159</v>
      </c>
      <c r="D13" s="240">
        <v>224.83715908444299</v>
      </c>
      <c r="E13" s="10" t="s">
        <v>181</v>
      </c>
      <c r="F13" s="240">
        <v>504.004861785363</v>
      </c>
      <c r="G13" s="10" t="s">
        <v>159</v>
      </c>
      <c r="H13" s="240">
        <v>147.720610362537</v>
      </c>
      <c r="I13" s="10" t="s">
        <v>181</v>
      </c>
      <c r="J13" s="240">
        <v>151.64822790581201</v>
      </c>
      <c r="K13" s="10" t="s">
        <v>181</v>
      </c>
      <c r="L13" s="240">
        <v>129.93217929830999</v>
      </c>
      <c r="M13" s="10" t="s">
        <v>159</v>
      </c>
      <c r="N13" s="240">
        <v>226.82885013043099</v>
      </c>
      <c r="O13" s="10" t="s">
        <v>159</v>
      </c>
      <c r="P13" s="240">
        <v>184.73616665173</v>
      </c>
      <c r="Q13" s="10" t="s">
        <v>159</v>
      </c>
      <c r="R13" s="240">
        <v>200.638577848398</v>
      </c>
      <c r="S13" s="10" t="s">
        <v>181</v>
      </c>
    </row>
    <row r="14" spans="1:19" x14ac:dyDescent="0.25">
      <c r="A14" s="12" t="s">
        <v>177</v>
      </c>
      <c r="B14" s="240">
        <v>139.66576066978601</v>
      </c>
      <c r="C14" s="10" t="s">
        <v>159</v>
      </c>
      <c r="D14" s="240">
        <v>230.16793859075699</v>
      </c>
      <c r="E14" s="10" t="s">
        <v>181</v>
      </c>
      <c r="F14" s="240">
        <v>888.851661759639</v>
      </c>
      <c r="G14" s="10" t="s">
        <v>159</v>
      </c>
      <c r="H14" s="240">
        <v>145.52706272280599</v>
      </c>
      <c r="I14" s="10" t="s">
        <v>181</v>
      </c>
      <c r="J14" s="240">
        <v>131.09660699662101</v>
      </c>
      <c r="K14" s="10" t="s">
        <v>181</v>
      </c>
      <c r="L14" s="240">
        <v>120.33744071944101</v>
      </c>
      <c r="M14" s="10" t="s">
        <v>159</v>
      </c>
      <c r="N14" s="240">
        <v>231.34167601415299</v>
      </c>
      <c r="O14" s="10" t="s">
        <v>159</v>
      </c>
      <c r="P14" s="240">
        <v>183.715436907727</v>
      </c>
      <c r="Q14" s="10" t="s">
        <v>159</v>
      </c>
      <c r="R14" s="240">
        <v>204.64883673166199</v>
      </c>
      <c r="S14" s="10" t="s">
        <v>181</v>
      </c>
    </row>
    <row r="15" spans="1:19" x14ac:dyDescent="0.25">
      <c r="A15" s="12" t="s">
        <v>178</v>
      </c>
      <c r="B15" s="240">
        <v>134.487815709356</v>
      </c>
      <c r="C15" s="10" t="s">
        <v>181</v>
      </c>
      <c r="D15" s="240">
        <v>230.897750039366</v>
      </c>
      <c r="E15" s="10" t="s">
        <v>181</v>
      </c>
      <c r="F15" s="240">
        <v>1087.0373120081499</v>
      </c>
      <c r="G15" s="10" t="s">
        <v>159</v>
      </c>
      <c r="H15" s="240">
        <v>145.176554932974</v>
      </c>
      <c r="I15" s="10" t="s">
        <v>181</v>
      </c>
      <c r="J15" s="240">
        <v>131.70958044214399</v>
      </c>
      <c r="K15" s="10" t="s">
        <v>181</v>
      </c>
      <c r="L15" s="240">
        <v>107.952711317748</v>
      </c>
      <c r="M15" s="10" t="s">
        <v>159</v>
      </c>
      <c r="N15" s="240">
        <v>231.918494469113</v>
      </c>
      <c r="O15" s="10" t="s">
        <v>159</v>
      </c>
      <c r="P15" s="240">
        <v>188.2317931915</v>
      </c>
      <c r="Q15" s="10" t="s">
        <v>159</v>
      </c>
      <c r="R15" s="240">
        <v>206.75656072822599</v>
      </c>
      <c r="S15" s="10" t="s">
        <v>181</v>
      </c>
    </row>
    <row r="16" spans="1:19" x14ac:dyDescent="0.25">
      <c r="A16" s="12" t="s">
        <v>182</v>
      </c>
      <c r="B16" s="240">
        <v>142.180744516251</v>
      </c>
      <c r="C16" s="10" t="s">
        <v>181</v>
      </c>
      <c r="D16" s="240">
        <v>229.689819628843</v>
      </c>
      <c r="E16" s="10" t="s">
        <v>159</v>
      </c>
      <c r="F16" s="240">
        <v>1158.1624768238</v>
      </c>
      <c r="G16" s="10" t="s">
        <v>159</v>
      </c>
      <c r="H16" s="240">
        <v>149.64045792798501</v>
      </c>
      <c r="I16" s="10" t="s">
        <v>181</v>
      </c>
      <c r="J16" s="240">
        <v>134.97126824306201</v>
      </c>
      <c r="K16" s="10" t="s">
        <v>181</v>
      </c>
      <c r="L16" s="240">
        <v>101.173335880159</v>
      </c>
      <c r="M16" s="10" t="s">
        <v>159</v>
      </c>
      <c r="N16" s="240">
        <v>236.55466917202401</v>
      </c>
      <c r="O16" s="10" t="s">
        <v>159</v>
      </c>
      <c r="P16" s="240">
        <v>194.276550091524</v>
      </c>
      <c r="Q16" s="10" t="s">
        <v>159</v>
      </c>
      <c r="R16" s="240">
        <v>209.577571688414</v>
      </c>
      <c r="S16" s="10" t="s">
        <v>181</v>
      </c>
    </row>
    <row r="17" spans="1:19" x14ac:dyDescent="0.25">
      <c r="A17" s="12" t="s">
        <v>183</v>
      </c>
      <c r="B17" s="240">
        <v>141.27634848499301</v>
      </c>
      <c r="C17" s="10" t="s">
        <v>181</v>
      </c>
      <c r="D17" s="240">
        <v>240.66500592629799</v>
      </c>
      <c r="E17" s="10" t="s">
        <v>159</v>
      </c>
      <c r="F17" s="240">
        <v>1057.2338953409401</v>
      </c>
      <c r="G17" s="10" t="s">
        <v>159</v>
      </c>
      <c r="H17" s="240">
        <v>150.96805927547999</v>
      </c>
      <c r="I17" s="10" t="s">
        <v>181</v>
      </c>
      <c r="J17" s="240">
        <v>138.59581701713699</v>
      </c>
      <c r="K17" s="10" t="s">
        <v>181</v>
      </c>
      <c r="L17" s="240">
        <v>106.97289859717699</v>
      </c>
      <c r="M17" s="10" t="s">
        <v>159</v>
      </c>
      <c r="N17" s="240">
        <v>234.63860416263699</v>
      </c>
      <c r="O17" s="10" t="s">
        <v>159</v>
      </c>
      <c r="P17" s="240">
        <v>211.17340074974601</v>
      </c>
      <c r="Q17" s="10" t="s">
        <v>159</v>
      </c>
      <c r="R17" s="240">
        <v>213.99608021946599</v>
      </c>
      <c r="S17" s="10" t="s">
        <v>181</v>
      </c>
    </row>
    <row r="18" spans="1:19" x14ac:dyDescent="0.25">
      <c r="A18" s="12" t="s">
        <v>184</v>
      </c>
      <c r="B18" s="240">
        <v>144.386993497888</v>
      </c>
      <c r="C18" s="10" t="s">
        <v>181</v>
      </c>
      <c r="D18" s="240">
        <v>227.51553059432999</v>
      </c>
      <c r="E18" s="10" t="s">
        <v>159</v>
      </c>
      <c r="F18" s="240">
        <v>1242.6069200068</v>
      </c>
      <c r="G18" s="10" t="s">
        <v>159</v>
      </c>
      <c r="H18" s="240">
        <v>146.150168869195</v>
      </c>
      <c r="I18" s="10" t="s">
        <v>181</v>
      </c>
      <c r="J18" s="240">
        <v>124.394195241673</v>
      </c>
      <c r="K18" s="10" t="s">
        <v>181</v>
      </c>
      <c r="L18" s="240">
        <v>197.78705472076101</v>
      </c>
      <c r="M18" s="10" t="s">
        <v>159</v>
      </c>
      <c r="N18" s="240">
        <v>226.991073559835</v>
      </c>
      <c r="O18" s="10" t="s">
        <v>159</v>
      </c>
      <c r="P18" s="240">
        <v>217.31071949806099</v>
      </c>
      <c r="Q18" s="10" t="s">
        <v>159</v>
      </c>
      <c r="R18" s="240">
        <v>210.21637092523201</v>
      </c>
      <c r="S18" s="10" t="s">
        <v>181</v>
      </c>
    </row>
    <row r="19" spans="1:19" x14ac:dyDescent="0.25">
      <c r="A19" s="12" t="s">
        <v>185</v>
      </c>
      <c r="B19" s="240">
        <v>140.47885353353701</v>
      </c>
      <c r="C19" s="10" t="s">
        <v>181</v>
      </c>
      <c r="D19" s="240">
        <v>223.03732716672599</v>
      </c>
      <c r="E19" s="10" t="s">
        <v>159</v>
      </c>
      <c r="F19" s="240">
        <v>1766.1065912003901</v>
      </c>
      <c r="G19" s="10" t="s">
        <v>159</v>
      </c>
      <c r="H19" s="240">
        <v>148.17529362526301</v>
      </c>
      <c r="I19" s="10" t="s">
        <v>181</v>
      </c>
      <c r="J19" s="240">
        <v>126.74419159426699</v>
      </c>
      <c r="K19" s="10" t="s">
        <v>181</v>
      </c>
      <c r="L19" s="240">
        <v>224.34360146617001</v>
      </c>
      <c r="M19" s="10" t="s">
        <v>159</v>
      </c>
      <c r="N19" s="240">
        <v>231.821773173824</v>
      </c>
      <c r="O19" s="10" t="s">
        <v>159</v>
      </c>
      <c r="P19" s="240">
        <v>225.80519723277899</v>
      </c>
      <c r="Q19" s="10" t="s">
        <v>159</v>
      </c>
      <c r="R19" s="240">
        <v>216.90814386451501</v>
      </c>
      <c r="S19" s="10" t="s">
        <v>181</v>
      </c>
    </row>
    <row r="20" spans="1:19" x14ac:dyDescent="0.25">
      <c r="A20" s="12" t="s">
        <v>186</v>
      </c>
      <c r="B20" s="240">
        <v>132.46969459848501</v>
      </c>
      <c r="C20" s="10" t="s">
        <v>181</v>
      </c>
      <c r="D20" s="240">
        <v>205.63327178932801</v>
      </c>
      <c r="E20" s="10" t="s">
        <v>159</v>
      </c>
      <c r="F20" s="240">
        <v>1945.3410689239499</v>
      </c>
      <c r="G20" s="10" t="s">
        <v>159</v>
      </c>
      <c r="H20" s="240">
        <v>140.253423397402</v>
      </c>
      <c r="I20" s="10" t="s">
        <v>181</v>
      </c>
      <c r="J20" s="240">
        <v>105.976901704102</v>
      </c>
      <c r="K20" s="10" t="s">
        <v>181</v>
      </c>
      <c r="L20" s="240">
        <v>264.107452807014</v>
      </c>
      <c r="M20" s="10" t="s">
        <v>159</v>
      </c>
      <c r="N20" s="240">
        <v>221.447723498393</v>
      </c>
      <c r="O20" s="10" t="s">
        <v>181</v>
      </c>
      <c r="P20" s="240">
        <v>219.366961094262</v>
      </c>
      <c r="Q20" s="10" t="s">
        <v>159</v>
      </c>
      <c r="R20" s="240">
        <v>207.48752592008401</v>
      </c>
      <c r="S20" s="10" t="s">
        <v>181</v>
      </c>
    </row>
    <row r="21" spans="1:19" x14ac:dyDescent="0.25">
      <c r="A21" s="12" t="s">
        <v>188</v>
      </c>
      <c r="B21" s="240">
        <v>128.12531178084501</v>
      </c>
      <c r="C21" s="10" t="s">
        <v>181</v>
      </c>
      <c r="D21" s="240">
        <v>210.28708524577601</v>
      </c>
      <c r="E21" s="10" t="s">
        <v>159</v>
      </c>
      <c r="F21" s="240">
        <v>2179.0043723069398</v>
      </c>
      <c r="G21" s="10" t="s">
        <v>159</v>
      </c>
      <c r="H21" s="240">
        <v>142.593468262887</v>
      </c>
      <c r="I21" s="10" t="s">
        <v>181</v>
      </c>
      <c r="J21" s="240">
        <v>121.25662975675699</v>
      </c>
      <c r="K21" s="10" t="s">
        <v>181</v>
      </c>
      <c r="L21" s="240">
        <v>329.501640785473</v>
      </c>
      <c r="M21" s="10" t="s">
        <v>159</v>
      </c>
      <c r="N21" s="240">
        <v>222.994246935961</v>
      </c>
      <c r="O21" s="10" t="s">
        <v>159</v>
      </c>
      <c r="P21" s="240">
        <v>213.14793663084001</v>
      </c>
      <c r="Q21" s="10" t="s">
        <v>159</v>
      </c>
      <c r="R21" s="240">
        <v>214.33210725139199</v>
      </c>
      <c r="S21" s="10" t="s">
        <v>181</v>
      </c>
    </row>
    <row r="22" spans="1:19" x14ac:dyDescent="0.25">
      <c r="A22" s="12" t="s">
        <v>189</v>
      </c>
      <c r="B22" s="240">
        <v>119.404058480293</v>
      </c>
      <c r="C22" s="10" t="s">
        <v>181</v>
      </c>
      <c r="D22" s="240">
        <v>210.19709845010101</v>
      </c>
      <c r="E22" s="10" t="s">
        <v>159</v>
      </c>
      <c r="F22" s="240">
        <v>2482.9559092285099</v>
      </c>
      <c r="G22" s="10" t="s">
        <v>159</v>
      </c>
      <c r="H22" s="240">
        <v>134.77550398288099</v>
      </c>
      <c r="I22" s="10" t="s">
        <v>181</v>
      </c>
      <c r="J22" s="240">
        <v>137.84746271358301</v>
      </c>
      <c r="K22" s="10" t="s">
        <v>181</v>
      </c>
      <c r="L22" s="240">
        <v>295.99659431120398</v>
      </c>
      <c r="M22" s="10" t="s">
        <v>159</v>
      </c>
      <c r="N22" s="240">
        <v>220.602587685987</v>
      </c>
      <c r="O22" s="10" t="s">
        <v>159</v>
      </c>
      <c r="P22" s="240">
        <v>191.30817923989599</v>
      </c>
      <c r="Q22" s="10" t="s">
        <v>159</v>
      </c>
      <c r="R22" s="240">
        <v>213.36280284370801</v>
      </c>
      <c r="S22" s="10" t="s">
        <v>181</v>
      </c>
    </row>
    <row r="23" spans="1:19" x14ac:dyDescent="0.25">
      <c r="A23" s="12" t="s">
        <v>190</v>
      </c>
      <c r="B23" s="240">
        <v>105.191606987044</v>
      </c>
      <c r="C23" s="10" t="s">
        <v>181</v>
      </c>
      <c r="D23" s="240">
        <v>206.574992474748</v>
      </c>
      <c r="E23" s="10" t="s">
        <v>159</v>
      </c>
      <c r="F23" s="240">
        <v>2676.4575724881902</v>
      </c>
      <c r="G23" s="10" t="s">
        <v>159</v>
      </c>
      <c r="H23" s="240">
        <v>128.76824429995</v>
      </c>
      <c r="I23" s="10" t="s">
        <v>181</v>
      </c>
      <c r="J23" s="240">
        <v>125.59426617472</v>
      </c>
      <c r="K23" s="10" t="s">
        <v>181</v>
      </c>
      <c r="L23" s="240">
        <v>307.65179853366402</v>
      </c>
      <c r="M23" s="10" t="s">
        <v>159</v>
      </c>
      <c r="N23" s="240">
        <v>207.85755793496401</v>
      </c>
      <c r="O23" s="10" t="s">
        <v>181</v>
      </c>
      <c r="P23" s="240">
        <v>193.08656957602301</v>
      </c>
      <c r="Q23" s="10" t="s">
        <v>159</v>
      </c>
      <c r="R23" s="240">
        <v>208.953623033702</v>
      </c>
      <c r="S23" s="10" t="s">
        <v>181</v>
      </c>
    </row>
    <row r="24" spans="1:19" x14ac:dyDescent="0.25">
      <c r="A24" s="12" t="s">
        <v>191</v>
      </c>
      <c r="B24" s="240">
        <v>98.724448472196201</v>
      </c>
      <c r="C24" s="10" t="s">
        <v>181</v>
      </c>
      <c r="D24" s="240">
        <v>214.232293941759</v>
      </c>
      <c r="E24" s="10" t="s">
        <v>159</v>
      </c>
      <c r="F24" s="240">
        <v>3325.1756650447201</v>
      </c>
      <c r="G24" s="10" t="s">
        <v>159</v>
      </c>
      <c r="H24" s="240">
        <v>126.51511097032601</v>
      </c>
      <c r="I24" s="10" t="s">
        <v>181</v>
      </c>
      <c r="J24" s="240">
        <v>124.252109532175</v>
      </c>
      <c r="K24" s="10" t="s">
        <v>181</v>
      </c>
      <c r="L24" s="240">
        <v>289.533652971268</v>
      </c>
      <c r="M24" s="10" t="s">
        <v>159</v>
      </c>
      <c r="N24" s="240">
        <v>203.27544355998799</v>
      </c>
      <c r="O24" s="10" t="s">
        <v>181</v>
      </c>
      <c r="P24" s="240">
        <v>201.681029706267</v>
      </c>
      <c r="Q24" s="10" t="s">
        <v>159</v>
      </c>
      <c r="R24" s="240">
        <v>216.48286806869001</v>
      </c>
      <c r="S24" s="10" t="s">
        <v>181</v>
      </c>
    </row>
    <row r="25" spans="1:19" x14ac:dyDescent="0.25">
      <c r="A25" s="12" t="s">
        <v>192</v>
      </c>
      <c r="B25" s="240">
        <v>92.069835393836897</v>
      </c>
      <c r="C25" s="10" t="s">
        <v>181</v>
      </c>
      <c r="D25" s="240">
        <v>213.12094579694599</v>
      </c>
      <c r="E25" s="10" t="s">
        <v>159</v>
      </c>
      <c r="F25" s="240">
        <v>3924.7386553864499</v>
      </c>
      <c r="G25" s="10" t="s">
        <v>159</v>
      </c>
      <c r="H25" s="240">
        <v>121.596700979754</v>
      </c>
      <c r="I25" s="10" t="s">
        <v>181</v>
      </c>
      <c r="J25" s="240">
        <v>94.5175592486639</v>
      </c>
      <c r="K25" s="10" t="s">
        <v>181</v>
      </c>
      <c r="L25" s="240">
        <v>117.27141373638401</v>
      </c>
      <c r="M25" s="10" t="s">
        <v>159</v>
      </c>
      <c r="N25" s="240">
        <v>196.370118881281</v>
      </c>
      <c r="O25" s="10" t="s">
        <v>181</v>
      </c>
      <c r="P25" s="240">
        <v>202.532234888734</v>
      </c>
      <c r="Q25" s="10" t="s">
        <v>159</v>
      </c>
      <c r="R25" s="240">
        <v>213.59114299354101</v>
      </c>
      <c r="S25" s="10" t="s">
        <v>181</v>
      </c>
    </row>
    <row r="26" spans="1:19" x14ac:dyDescent="0.25">
      <c r="A26" s="12" t="s">
        <v>193</v>
      </c>
      <c r="B26" s="240">
        <v>84.1180536172362</v>
      </c>
      <c r="C26" s="10" t="s">
        <v>181</v>
      </c>
      <c r="D26" s="240">
        <v>213.56385276196499</v>
      </c>
      <c r="E26" s="10" t="s">
        <v>159</v>
      </c>
      <c r="F26" s="240">
        <v>4391.7972998927498</v>
      </c>
      <c r="G26" s="10" t="s">
        <v>159</v>
      </c>
      <c r="H26" s="240">
        <v>112.96080646683301</v>
      </c>
      <c r="I26" s="10" t="s">
        <v>181</v>
      </c>
      <c r="J26" s="240">
        <v>102.908336702797</v>
      </c>
      <c r="K26" s="10" t="s">
        <v>181</v>
      </c>
      <c r="L26" s="240">
        <v>123.199346365453</v>
      </c>
      <c r="M26" s="10" t="s">
        <v>159</v>
      </c>
      <c r="N26" s="240">
        <v>189.92744448655699</v>
      </c>
      <c r="O26" s="10" t="s">
        <v>181</v>
      </c>
      <c r="P26" s="240">
        <v>203.16819538234799</v>
      </c>
      <c r="Q26" s="10" t="s">
        <v>159</v>
      </c>
      <c r="R26" s="240">
        <v>215.89192734700501</v>
      </c>
      <c r="S26" s="10" t="s">
        <v>181</v>
      </c>
    </row>
    <row r="27" spans="1:19" x14ac:dyDescent="0.25">
      <c r="A27" s="12" t="s">
        <v>194</v>
      </c>
      <c r="B27" s="240">
        <v>79.248574589396696</v>
      </c>
      <c r="C27" s="10" t="s">
        <v>181</v>
      </c>
      <c r="D27" s="240">
        <v>213.62436122946099</v>
      </c>
      <c r="E27" s="10" t="s">
        <v>159</v>
      </c>
      <c r="F27" s="240">
        <v>5599.5397152446803</v>
      </c>
      <c r="G27" s="10" t="s">
        <v>159</v>
      </c>
      <c r="H27" s="240">
        <v>107.75971954244601</v>
      </c>
      <c r="I27" s="10" t="s">
        <v>181</v>
      </c>
      <c r="J27" s="240">
        <v>99.253938741216999</v>
      </c>
      <c r="K27" s="10" t="s">
        <v>181</v>
      </c>
      <c r="L27" s="240">
        <v>125.55546972596601</v>
      </c>
      <c r="M27" s="10" t="s">
        <v>159</v>
      </c>
      <c r="N27" s="240">
        <v>186.883225967654</v>
      </c>
      <c r="O27" s="10" t="s">
        <v>181</v>
      </c>
      <c r="P27" s="240">
        <v>196.52182795889399</v>
      </c>
      <c r="Q27" s="10" t="s">
        <v>159</v>
      </c>
      <c r="R27" s="240">
        <v>224.871028776175</v>
      </c>
      <c r="S27" s="10" t="s">
        <v>181</v>
      </c>
    </row>
    <row r="28" spans="1:19" x14ac:dyDescent="0.25">
      <c r="A28" s="12" t="s">
        <v>196</v>
      </c>
      <c r="B28" s="240">
        <v>67.953647925535094</v>
      </c>
      <c r="C28" s="10" t="s">
        <v>181</v>
      </c>
      <c r="D28" s="240">
        <v>208.137009027582</v>
      </c>
      <c r="E28" s="10" t="s">
        <v>181</v>
      </c>
      <c r="F28" s="240">
        <v>7043.5000506112101</v>
      </c>
      <c r="G28" s="10" t="s">
        <v>159</v>
      </c>
      <c r="H28" s="240">
        <v>100.960235222425</v>
      </c>
      <c r="I28" s="10" t="s">
        <v>181</v>
      </c>
      <c r="J28" s="240">
        <v>94.0881561975187</v>
      </c>
      <c r="K28" s="10" t="s">
        <v>181</v>
      </c>
      <c r="L28" s="240">
        <v>128.93629284347901</v>
      </c>
      <c r="M28" s="10" t="s">
        <v>159</v>
      </c>
      <c r="N28" s="240">
        <v>173.92404340254799</v>
      </c>
      <c r="O28" s="10" t="s">
        <v>181</v>
      </c>
      <c r="P28" s="240">
        <v>187.82048300704901</v>
      </c>
      <c r="Q28" s="10" t="s">
        <v>159</v>
      </c>
      <c r="R28" s="240">
        <v>230.829944062469</v>
      </c>
      <c r="S28" s="10" t="s">
        <v>181</v>
      </c>
    </row>
    <row r="29" spans="1:19" x14ac:dyDescent="0.25">
      <c r="A29" s="12" t="s">
        <v>197</v>
      </c>
      <c r="B29" s="240">
        <v>58.491089157306902</v>
      </c>
      <c r="C29" s="10" t="s">
        <v>181</v>
      </c>
      <c r="D29" s="240">
        <v>195.407581471132</v>
      </c>
      <c r="E29" s="10" t="s">
        <v>181</v>
      </c>
      <c r="F29" s="240">
        <v>9193.5154978670507</v>
      </c>
      <c r="G29" s="10" t="s">
        <v>159</v>
      </c>
      <c r="H29" s="240">
        <v>95.960979219379595</v>
      </c>
      <c r="I29" s="10" t="s">
        <v>181</v>
      </c>
      <c r="J29" s="240">
        <v>91.545374952370196</v>
      </c>
      <c r="K29" s="10" t="s">
        <v>181</v>
      </c>
      <c r="L29" s="240">
        <v>113.641160167601</v>
      </c>
      <c r="M29" s="10" t="s">
        <v>159</v>
      </c>
      <c r="N29" s="240">
        <v>169.144197160641</v>
      </c>
      <c r="O29" s="10" t="s">
        <v>181</v>
      </c>
      <c r="P29" s="240">
        <v>176.35314002089399</v>
      </c>
      <c r="Q29" s="10" t="s">
        <v>159</v>
      </c>
      <c r="R29" s="240">
        <v>242.84373372788301</v>
      </c>
      <c r="S29" s="10" t="s">
        <v>181</v>
      </c>
    </row>
    <row r="30" spans="1:19" x14ac:dyDescent="0.25">
      <c r="A30" s="12" t="s">
        <v>199</v>
      </c>
      <c r="B30" s="240">
        <v>51.099851194585902</v>
      </c>
      <c r="C30" s="10" t="s">
        <v>181</v>
      </c>
      <c r="D30" s="240">
        <v>196.38155511250201</v>
      </c>
      <c r="E30" s="10" t="s">
        <v>181</v>
      </c>
      <c r="F30" s="240">
        <v>11195.8942514149</v>
      </c>
      <c r="G30" s="10" t="s">
        <v>417</v>
      </c>
      <c r="H30" s="240">
        <v>92.253370377626695</v>
      </c>
      <c r="I30" s="10" t="s">
        <v>181</v>
      </c>
      <c r="J30" s="240">
        <v>165.931079326359</v>
      </c>
      <c r="K30" s="10" t="s">
        <v>430</v>
      </c>
      <c r="L30" s="240">
        <v>114.697493262599</v>
      </c>
      <c r="M30" s="10" t="s">
        <v>159</v>
      </c>
      <c r="N30" s="240">
        <v>166.078613250579</v>
      </c>
      <c r="O30" s="10" t="s">
        <v>181</v>
      </c>
      <c r="P30" s="240">
        <v>174.60221918614599</v>
      </c>
      <c r="Q30" s="10" t="s">
        <v>159</v>
      </c>
      <c r="R30" s="240">
        <v>264.63091221802102</v>
      </c>
      <c r="S30" s="10" t="s">
        <v>202</v>
      </c>
    </row>
    <row r="31" spans="1:19" x14ac:dyDescent="0.25">
      <c r="A31" s="12" t="s">
        <v>200</v>
      </c>
      <c r="B31" s="240">
        <v>52.040884184983497</v>
      </c>
      <c r="C31" s="10" t="s">
        <v>181</v>
      </c>
      <c r="D31" s="240">
        <v>188.18841278467599</v>
      </c>
      <c r="E31" s="10" t="s">
        <v>181</v>
      </c>
      <c r="F31" s="240">
        <v>11726.131681405999</v>
      </c>
      <c r="G31" s="10" t="s">
        <v>201</v>
      </c>
      <c r="H31" s="240">
        <v>85.846372545961202</v>
      </c>
      <c r="I31" s="10" t="s">
        <v>181</v>
      </c>
      <c r="J31" s="240">
        <v>175.716817416445</v>
      </c>
      <c r="K31" s="10" t="s">
        <v>201</v>
      </c>
      <c r="L31" s="240">
        <v>102.90372727869099</v>
      </c>
      <c r="M31" s="10" t="s">
        <v>159</v>
      </c>
      <c r="N31" s="240">
        <v>156.114426603314</v>
      </c>
      <c r="O31" s="10" t="s">
        <v>431</v>
      </c>
      <c r="P31" s="240">
        <v>162.056595204627</v>
      </c>
      <c r="Q31" s="10" t="s">
        <v>159</v>
      </c>
      <c r="R31" s="240">
        <v>260.39156220158998</v>
      </c>
      <c r="S31" s="10" t="s">
        <v>202</v>
      </c>
    </row>
    <row r="32" spans="1:19" x14ac:dyDescent="0.25">
      <c r="A32" s="15" t="s">
        <v>203</v>
      </c>
      <c r="B32" s="241">
        <v>240.33994742338601</v>
      </c>
      <c r="C32" s="14" t="s">
        <v>159</v>
      </c>
      <c r="D32" s="241">
        <v>334.60625032140598</v>
      </c>
      <c r="E32" s="14" t="s">
        <v>198</v>
      </c>
      <c r="F32" s="241">
        <v>128.731701233564</v>
      </c>
      <c r="G32" s="14" t="s">
        <v>229</v>
      </c>
      <c r="H32" s="241">
        <v>205.39068074962901</v>
      </c>
      <c r="I32" s="14" t="s">
        <v>159</v>
      </c>
      <c r="J32" s="241">
        <v>168.459500812063</v>
      </c>
      <c r="K32" s="14" t="s">
        <v>159</v>
      </c>
      <c r="L32" s="241">
        <v>87.229810713122106</v>
      </c>
      <c r="M32" s="14" t="s">
        <v>159</v>
      </c>
      <c r="N32" s="241">
        <v>137.47560557382801</v>
      </c>
      <c r="O32" s="14" t="s">
        <v>256</v>
      </c>
      <c r="P32" s="241">
        <v>264.128492899398</v>
      </c>
      <c r="Q32" s="14" t="s">
        <v>159</v>
      </c>
      <c r="R32" s="241">
        <v>229.552620989292</v>
      </c>
      <c r="S32" s="14" t="s">
        <v>159</v>
      </c>
    </row>
    <row r="34" spans="1:2" x14ac:dyDescent="0.25">
      <c r="A34" s="16" t="s">
        <v>204</v>
      </c>
      <c r="B34" s="16" t="s">
        <v>218</v>
      </c>
    </row>
    <row r="36" spans="1:2" x14ac:dyDescent="0.25">
      <c r="B36" s="16" t="s">
        <v>419</v>
      </c>
    </row>
    <row r="37" spans="1:2" x14ac:dyDescent="0.25">
      <c r="B37" s="16" t="s">
        <v>432</v>
      </c>
    </row>
    <row r="38" spans="1:2" x14ac:dyDescent="0.25">
      <c r="B38" s="16" t="s">
        <v>433</v>
      </c>
    </row>
    <row r="39" spans="1:2" x14ac:dyDescent="0.25">
      <c r="B39" s="16" t="s">
        <v>434</v>
      </c>
    </row>
    <row r="40" spans="1:2" x14ac:dyDescent="0.25">
      <c r="B40" s="16" t="s">
        <v>435</v>
      </c>
    </row>
    <row r="41" spans="1:2" x14ac:dyDescent="0.25">
      <c r="B41" s="16" t="s">
        <v>423</v>
      </c>
    </row>
    <row r="42" spans="1:2" x14ac:dyDescent="0.25">
      <c r="B42" s="16" t="s">
        <v>436</v>
      </c>
    </row>
    <row r="44" spans="1:2" x14ac:dyDescent="0.25">
      <c r="B44" s="16" t="s">
        <v>210</v>
      </c>
    </row>
    <row r="45" spans="1:2" x14ac:dyDescent="0.25">
      <c r="B45" s="16" t="s">
        <v>211</v>
      </c>
    </row>
    <row r="48" spans="1:2" x14ac:dyDescent="0.25">
      <c r="A48" s="17" t="str">
        <f>HYPERLINK("#'WAGERING 7'!A2", "&lt;&lt;&lt; Previous table")</f>
        <v>&lt;&lt;&lt; Previous table</v>
      </c>
    </row>
    <row r="49" spans="1:1" x14ac:dyDescent="0.25">
      <c r="A49" s="17" t="str">
        <f>HYPERLINK("#'WAGERING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S49"/>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HYPERLINK("#'INDEX'!B119", "Link to index")</f>
        <v>Link to index</v>
      </c>
    </row>
    <row r="2" spans="1:19" ht="15.75" customHeight="1" x14ac:dyDescent="0.25">
      <c r="A2" s="287" t="s">
        <v>440</v>
      </c>
      <c r="B2" s="286"/>
      <c r="C2" s="286"/>
      <c r="D2" s="286"/>
      <c r="E2" s="286"/>
      <c r="F2" s="286"/>
      <c r="G2" s="286"/>
      <c r="H2" s="286"/>
      <c r="I2" s="286"/>
      <c r="J2" s="286"/>
      <c r="K2" s="286"/>
      <c r="L2" s="286"/>
      <c r="M2" s="286"/>
      <c r="N2" s="286"/>
      <c r="O2" s="286"/>
      <c r="P2" s="286"/>
      <c r="Q2" s="286"/>
      <c r="R2" s="286"/>
      <c r="S2" s="286"/>
    </row>
    <row r="3" spans="1:19" ht="15.75" customHeight="1" x14ac:dyDescent="0.25">
      <c r="A3" s="287" t="s">
        <v>137</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225</v>
      </c>
      <c r="B6" s="288"/>
      <c r="C6" s="288"/>
      <c r="D6" s="288"/>
      <c r="E6" s="288"/>
      <c r="F6" s="288"/>
      <c r="G6" s="288"/>
      <c r="H6" s="288"/>
      <c r="I6" s="288"/>
      <c r="J6" s="288"/>
      <c r="K6" s="288"/>
      <c r="L6" s="288"/>
      <c r="M6" s="288"/>
      <c r="N6" s="288"/>
      <c r="O6" s="288"/>
      <c r="P6" s="288"/>
      <c r="Q6" s="288"/>
      <c r="R6" s="288"/>
      <c r="S6" s="288"/>
    </row>
    <row r="7" spans="1:19" x14ac:dyDescent="0.25">
      <c r="A7" s="12" t="s">
        <v>170</v>
      </c>
      <c r="B7" s="242">
        <v>0.214009255363904</v>
      </c>
      <c r="C7" s="10" t="s">
        <v>159</v>
      </c>
      <c r="D7" s="242">
        <v>0.55878903473360897</v>
      </c>
      <c r="E7" s="10" t="s">
        <v>159</v>
      </c>
      <c r="F7" s="242">
        <v>0.54207006369426802</v>
      </c>
      <c r="G7" s="10" t="s">
        <v>159</v>
      </c>
      <c r="H7" s="242">
        <v>0.47739948656825898</v>
      </c>
      <c r="I7" s="10" t="s">
        <v>181</v>
      </c>
      <c r="J7" s="242">
        <v>0.37789094327796902</v>
      </c>
      <c r="K7" s="10" t="s">
        <v>181</v>
      </c>
      <c r="L7" s="242">
        <v>0.49969147743201597</v>
      </c>
      <c r="M7" s="10" t="s">
        <v>159</v>
      </c>
      <c r="N7" s="242">
        <v>0.51361803859001798</v>
      </c>
      <c r="O7" s="10" t="s">
        <v>159</v>
      </c>
      <c r="P7" s="242">
        <v>0.409604583293465</v>
      </c>
      <c r="Q7" s="10" t="s">
        <v>159</v>
      </c>
      <c r="R7" s="242">
        <v>0.49715136303433899</v>
      </c>
      <c r="S7" s="10" t="s">
        <v>181</v>
      </c>
    </row>
    <row r="8" spans="1:19" x14ac:dyDescent="0.25">
      <c r="A8" s="12" t="s">
        <v>171</v>
      </c>
      <c r="B8" s="242">
        <v>0.245173066522445</v>
      </c>
      <c r="C8" s="10" t="s">
        <v>159</v>
      </c>
      <c r="D8" s="242">
        <v>0.51035557548368005</v>
      </c>
      <c r="E8" s="10" t="s">
        <v>159</v>
      </c>
      <c r="F8" s="242">
        <v>0.53538506417736298</v>
      </c>
      <c r="G8" s="10" t="s">
        <v>159</v>
      </c>
      <c r="H8" s="242">
        <v>0.45290065438264199</v>
      </c>
      <c r="I8" s="10" t="s">
        <v>181</v>
      </c>
      <c r="J8" s="242">
        <v>0.33716626326568599</v>
      </c>
      <c r="K8" s="10" t="s">
        <v>181</v>
      </c>
      <c r="L8" s="242">
        <v>0.46338515645542999</v>
      </c>
      <c r="M8" s="10" t="s">
        <v>159</v>
      </c>
      <c r="N8" s="242">
        <v>0.51092793997562103</v>
      </c>
      <c r="O8" s="10" t="s">
        <v>159</v>
      </c>
      <c r="P8" s="242">
        <v>0.41271473896306998</v>
      </c>
      <c r="Q8" s="10" t="s">
        <v>159</v>
      </c>
      <c r="R8" s="242">
        <v>0.47195258970493498</v>
      </c>
      <c r="S8" s="10" t="s">
        <v>181</v>
      </c>
    </row>
    <row r="9" spans="1:19" x14ac:dyDescent="0.25">
      <c r="A9" s="12" t="s">
        <v>172</v>
      </c>
      <c r="B9" s="242">
        <v>0.24122583926754801</v>
      </c>
      <c r="C9" s="10" t="s">
        <v>159</v>
      </c>
      <c r="D9" s="242">
        <v>0.49681165400514299</v>
      </c>
      <c r="E9" s="10" t="s">
        <v>159</v>
      </c>
      <c r="F9" s="242">
        <v>0.69656414519257404</v>
      </c>
      <c r="G9" s="10" t="s">
        <v>159</v>
      </c>
      <c r="H9" s="242">
        <v>0.42369108060925398</v>
      </c>
      <c r="I9" s="10" t="s">
        <v>181</v>
      </c>
      <c r="J9" s="242">
        <v>0.34022268366031799</v>
      </c>
      <c r="K9" s="10" t="s">
        <v>181</v>
      </c>
      <c r="L9" s="242">
        <v>0.422930990578049</v>
      </c>
      <c r="M9" s="10" t="s">
        <v>159</v>
      </c>
      <c r="N9" s="242">
        <v>0.48035945395410601</v>
      </c>
      <c r="O9" s="10" t="s">
        <v>159</v>
      </c>
      <c r="P9" s="242">
        <v>0.39800851847588398</v>
      </c>
      <c r="Q9" s="10" t="s">
        <v>159</v>
      </c>
      <c r="R9" s="242">
        <v>0.45425716709167402</v>
      </c>
      <c r="S9" s="10" t="s">
        <v>181</v>
      </c>
    </row>
    <row r="10" spans="1:19" x14ac:dyDescent="0.25">
      <c r="A10" s="12" t="s">
        <v>173</v>
      </c>
      <c r="B10" s="242">
        <v>0.23776689274051699</v>
      </c>
      <c r="C10" s="10" t="s">
        <v>159</v>
      </c>
      <c r="D10" s="242">
        <v>0.44895421222047299</v>
      </c>
      <c r="E10" s="10" t="s">
        <v>159</v>
      </c>
      <c r="F10" s="242">
        <v>0.77875843454790805</v>
      </c>
      <c r="G10" s="10" t="s">
        <v>159</v>
      </c>
      <c r="H10" s="242">
        <v>0.40671958079679399</v>
      </c>
      <c r="I10" s="10" t="s">
        <v>181</v>
      </c>
      <c r="J10" s="242">
        <v>0.357144324601952</v>
      </c>
      <c r="K10" s="10" t="s">
        <v>181</v>
      </c>
      <c r="L10" s="242">
        <v>0.39852506250000003</v>
      </c>
      <c r="M10" s="10" t="s">
        <v>159</v>
      </c>
      <c r="N10" s="242">
        <v>0.46986650055311502</v>
      </c>
      <c r="O10" s="10" t="s">
        <v>159</v>
      </c>
      <c r="P10" s="242">
        <v>0.40935998674692098</v>
      </c>
      <c r="Q10" s="10" t="s">
        <v>159</v>
      </c>
      <c r="R10" s="242">
        <v>0.43392897252464002</v>
      </c>
      <c r="S10" s="10" t="s">
        <v>181</v>
      </c>
    </row>
    <row r="11" spans="1:19" x14ac:dyDescent="0.25">
      <c r="A11" s="12" t="s">
        <v>174</v>
      </c>
      <c r="B11" s="242">
        <v>0.25108095123708901</v>
      </c>
      <c r="C11" s="10" t="s">
        <v>159</v>
      </c>
      <c r="D11" s="242">
        <v>0.460634433881904</v>
      </c>
      <c r="E11" s="10" t="s">
        <v>159</v>
      </c>
      <c r="F11" s="242">
        <v>0.69316710620954203</v>
      </c>
      <c r="G11" s="10" t="s">
        <v>159</v>
      </c>
      <c r="H11" s="242">
        <v>0.40566894436752898</v>
      </c>
      <c r="I11" s="10" t="s">
        <v>181</v>
      </c>
      <c r="J11" s="242">
        <v>0.36423268585375801</v>
      </c>
      <c r="K11" s="10" t="s">
        <v>181</v>
      </c>
      <c r="L11" s="242">
        <v>0.364604810996564</v>
      </c>
      <c r="M11" s="10" t="s">
        <v>159</v>
      </c>
      <c r="N11" s="242">
        <v>0.468468065647071</v>
      </c>
      <c r="O11" s="10" t="s">
        <v>159</v>
      </c>
      <c r="P11" s="242">
        <v>0.41686644064176798</v>
      </c>
      <c r="Q11" s="10" t="s">
        <v>159</v>
      </c>
      <c r="R11" s="242">
        <v>0.43822447596686398</v>
      </c>
      <c r="S11" s="10" t="s">
        <v>181</v>
      </c>
    </row>
    <row r="12" spans="1:19" x14ac:dyDescent="0.25">
      <c r="A12" s="12" t="s">
        <v>175</v>
      </c>
      <c r="B12" s="242">
        <v>0.208985601385731</v>
      </c>
      <c r="C12" s="10" t="s">
        <v>159</v>
      </c>
      <c r="D12" s="242">
        <v>0.44305956240904798</v>
      </c>
      <c r="E12" s="10" t="s">
        <v>159</v>
      </c>
      <c r="F12" s="242">
        <v>0.89638278388278403</v>
      </c>
      <c r="G12" s="10" t="s">
        <v>159</v>
      </c>
      <c r="H12" s="242">
        <v>0.35590720562390199</v>
      </c>
      <c r="I12" s="10" t="s">
        <v>181</v>
      </c>
      <c r="J12" s="242">
        <v>0.34692742847906899</v>
      </c>
      <c r="K12" s="10" t="s">
        <v>181</v>
      </c>
      <c r="L12" s="242">
        <v>0.33610717658168099</v>
      </c>
      <c r="M12" s="10" t="s">
        <v>159</v>
      </c>
      <c r="N12" s="242">
        <v>0.45304985907279599</v>
      </c>
      <c r="O12" s="10" t="s">
        <v>159</v>
      </c>
      <c r="P12" s="242">
        <v>0.405344397084416</v>
      </c>
      <c r="Q12" s="10" t="s">
        <v>159</v>
      </c>
      <c r="R12" s="242">
        <v>0.417719575482283</v>
      </c>
      <c r="S12" s="10" t="s">
        <v>181</v>
      </c>
    </row>
    <row r="13" spans="1:19" x14ac:dyDescent="0.25">
      <c r="A13" s="12" t="s">
        <v>176</v>
      </c>
      <c r="B13" s="242">
        <v>0.21420238866771599</v>
      </c>
      <c r="C13" s="10" t="s">
        <v>159</v>
      </c>
      <c r="D13" s="242">
        <v>0.40977088238394799</v>
      </c>
      <c r="E13" s="10" t="s">
        <v>181</v>
      </c>
      <c r="F13" s="242">
        <v>0.93297161936560902</v>
      </c>
      <c r="G13" s="10" t="s">
        <v>159</v>
      </c>
      <c r="H13" s="242">
        <v>0.32020284448589398</v>
      </c>
      <c r="I13" s="10" t="s">
        <v>181</v>
      </c>
      <c r="J13" s="242">
        <v>0.32708093254144099</v>
      </c>
      <c r="K13" s="10" t="s">
        <v>181</v>
      </c>
      <c r="L13" s="242">
        <v>0.31501134767102601</v>
      </c>
      <c r="M13" s="10" t="s">
        <v>159</v>
      </c>
      <c r="N13" s="242">
        <v>0.45718217909130998</v>
      </c>
      <c r="O13" s="10" t="s">
        <v>159</v>
      </c>
      <c r="P13" s="242">
        <v>0.383213557121662</v>
      </c>
      <c r="Q13" s="10" t="s">
        <v>159</v>
      </c>
      <c r="R13" s="242">
        <v>0.39688697721319999</v>
      </c>
      <c r="S13" s="10" t="s">
        <v>181</v>
      </c>
    </row>
    <row r="14" spans="1:19" x14ac:dyDescent="0.25">
      <c r="A14" s="12" t="s">
        <v>177</v>
      </c>
      <c r="B14" s="242">
        <v>0.20035131970092801</v>
      </c>
      <c r="C14" s="10" t="s">
        <v>159</v>
      </c>
      <c r="D14" s="242">
        <v>0.42570719461402401</v>
      </c>
      <c r="E14" s="10" t="s">
        <v>181</v>
      </c>
      <c r="F14" s="242">
        <v>1.5335203890759399</v>
      </c>
      <c r="G14" s="10" t="s">
        <v>159</v>
      </c>
      <c r="H14" s="242">
        <v>0.30069112798188302</v>
      </c>
      <c r="I14" s="10" t="s">
        <v>181</v>
      </c>
      <c r="J14" s="242">
        <v>0.26636764073914898</v>
      </c>
      <c r="K14" s="10" t="s">
        <v>181</v>
      </c>
      <c r="L14" s="242">
        <v>0.270468004653869</v>
      </c>
      <c r="M14" s="10" t="s">
        <v>159</v>
      </c>
      <c r="N14" s="242">
        <v>0.44815431878027401</v>
      </c>
      <c r="O14" s="10" t="s">
        <v>159</v>
      </c>
      <c r="P14" s="242">
        <v>0.35265209008491599</v>
      </c>
      <c r="Q14" s="10" t="s">
        <v>159</v>
      </c>
      <c r="R14" s="242">
        <v>0.39433935541070098</v>
      </c>
      <c r="S14" s="10" t="s">
        <v>181</v>
      </c>
    </row>
    <row r="15" spans="1:19" x14ac:dyDescent="0.25">
      <c r="A15" s="12" t="s">
        <v>178</v>
      </c>
      <c r="B15" s="242">
        <v>0.18453803675925201</v>
      </c>
      <c r="C15" s="10" t="s">
        <v>181</v>
      </c>
      <c r="D15" s="242">
        <v>0.43687517179094498</v>
      </c>
      <c r="E15" s="10" t="s">
        <v>181</v>
      </c>
      <c r="F15" s="242">
        <v>1.8902790443188</v>
      </c>
      <c r="G15" s="10" t="s">
        <v>159</v>
      </c>
      <c r="H15" s="242">
        <v>0.30765810838469099</v>
      </c>
      <c r="I15" s="10" t="s">
        <v>181</v>
      </c>
      <c r="J15" s="242">
        <v>0.27330113741324302</v>
      </c>
      <c r="K15" s="10" t="s">
        <v>181</v>
      </c>
      <c r="L15" s="242">
        <v>0.24581917704794301</v>
      </c>
      <c r="M15" s="10" t="s">
        <v>159</v>
      </c>
      <c r="N15" s="242">
        <v>0.45381781042542302</v>
      </c>
      <c r="O15" s="10" t="s">
        <v>159</v>
      </c>
      <c r="P15" s="242">
        <v>0.35534840722622402</v>
      </c>
      <c r="Q15" s="10" t="s">
        <v>159</v>
      </c>
      <c r="R15" s="242">
        <v>0.40411924320562398</v>
      </c>
      <c r="S15" s="10" t="s">
        <v>181</v>
      </c>
    </row>
    <row r="16" spans="1:19" x14ac:dyDescent="0.25">
      <c r="A16" s="12" t="s">
        <v>182</v>
      </c>
      <c r="B16" s="242">
        <v>0.18925046267736001</v>
      </c>
      <c r="C16" s="10" t="s">
        <v>181</v>
      </c>
      <c r="D16" s="242">
        <v>0.41536089218404398</v>
      </c>
      <c r="E16" s="10" t="s">
        <v>159</v>
      </c>
      <c r="F16" s="242">
        <v>1.9734445603058699</v>
      </c>
      <c r="G16" s="10" t="s">
        <v>159</v>
      </c>
      <c r="H16" s="242">
        <v>0.30045039050904399</v>
      </c>
      <c r="I16" s="10" t="s">
        <v>181</v>
      </c>
      <c r="J16" s="242">
        <v>0.27415435385884701</v>
      </c>
      <c r="K16" s="10" t="s">
        <v>181</v>
      </c>
      <c r="L16" s="242">
        <v>0.21898799758224699</v>
      </c>
      <c r="M16" s="10" t="s">
        <v>159</v>
      </c>
      <c r="N16" s="242">
        <v>0.45296634003374903</v>
      </c>
      <c r="O16" s="10" t="s">
        <v>159</v>
      </c>
      <c r="P16" s="242">
        <v>0.34975418935349201</v>
      </c>
      <c r="Q16" s="10" t="s">
        <v>159</v>
      </c>
      <c r="R16" s="242">
        <v>0.39407858178467903</v>
      </c>
      <c r="S16" s="10" t="s">
        <v>181</v>
      </c>
    </row>
    <row r="17" spans="1:19" x14ac:dyDescent="0.25">
      <c r="A17" s="12" t="s">
        <v>183</v>
      </c>
      <c r="B17" s="242">
        <v>0.18141122368326501</v>
      </c>
      <c r="C17" s="10" t="s">
        <v>181</v>
      </c>
      <c r="D17" s="242">
        <v>0.42174233188667298</v>
      </c>
      <c r="E17" s="10" t="s">
        <v>159</v>
      </c>
      <c r="F17" s="242">
        <v>1.64278083028083</v>
      </c>
      <c r="G17" s="10" t="s">
        <v>159</v>
      </c>
      <c r="H17" s="242">
        <v>0.28532067162125002</v>
      </c>
      <c r="I17" s="10" t="s">
        <v>181</v>
      </c>
      <c r="J17" s="242">
        <v>0.27591375916131</v>
      </c>
      <c r="K17" s="10" t="s">
        <v>181</v>
      </c>
      <c r="L17" s="242">
        <v>0.22211915233906401</v>
      </c>
      <c r="M17" s="10" t="s">
        <v>159</v>
      </c>
      <c r="N17" s="242">
        <v>0.433913959106144</v>
      </c>
      <c r="O17" s="10" t="s">
        <v>159</v>
      </c>
      <c r="P17" s="242">
        <v>0.369309416745987</v>
      </c>
      <c r="Q17" s="10" t="s">
        <v>159</v>
      </c>
      <c r="R17" s="242">
        <v>0.387676342554649</v>
      </c>
      <c r="S17" s="10" t="s">
        <v>181</v>
      </c>
    </row>
    <row r="18" spans="1:19" x14ac:dyDescent="0.25">
      <c r="A18" s="12" t="s">
        <v>184</v>
      </c>
      <c r="B18" s="242">
        <v>0.179394180948585</v>
      </c>
      <c r="C18" s="10" t="s">
        <v>181</v>
      </c>
      <c r="D18" s="242">
        <v>0.40207789017136197</v>
      </c>
      <c r="E18" s="10" t="s">
        <v>159</v>
      </c>
      <c r="F18" s="242">
        <v>1.85134394550257</v>
      </c>
      <c r="G18" s="10" t="s">
        <v>159</v>
      </c>
      <c r="H18" s="242">
        <v>0.26503466776849899</v>
      </c>
      <c r="I18" s="10" t="s">
        <v>181</v>
      </c>
      <c r="J18" s="242">
        <v>0.24620917397991501</v>
      </c>
      <c r="K18" s="10" t="s">
        <v>181</v>
      </c>
      <c r="L18" s="242">
        <v>0.39614757741887702</v>
      </c>
      <c r="M18" s="10" t="s">
        <v>159</v>
      </c>
      <c r="N18" s="242">
        <v>0.419545130869445</v>
      </c>
      <c r="O18" s="10" t="s">
        <v>159</v>
      </c>
      <c r="P18" s="242">
        <v>0.369299574480973</v>
      </c>
      <c r="Q18" s="10" t="s">
        <v>159</v>
      </c>
      <c r="R18" s="242">
        <v>0.37691025273525602</v>
      </c>
      <c r="S18" s="10" t="s">
        <v>181</v>
      </c>
    </row>
    <row r="19" spans="1:19" x14ac:dyDescent="0.25">
      <c r="A19" s="12" t="s">
        <v>185</v>
      </c>
      <c r="B19" s="242">
        <v>0.16799805163175799</v>
      </c>
      <c r="C19" s="10" t="s">
        <v>181</v>
      </c>
      <c r="D19" s="242">
        <v>0.379189085486557</v>
      </c>
      <c r="E19" s="10" t="s">
        <v>159</v>
      </c>
      <c r="F19" s="242">
        <v>2.57125</v>
      </c>
      <c r="G19" s="10" t="s">
        <v>159</v>
      </c>
      <c r="H19" s="242">
        <v>0.25536088972218901</v>
      </c>
      <c r="I19" s="10" t="s">
        <v>181</v>
      </c>
      <c r="J19" s="242">
        <v>0.240805782971898</v>
      </c>
      <c r="K19" s="10" t="s">
        <v>181</v>
      </c>
      <c r="L19" s="242">
        <v>0.43685559866962298</v>
      </c>
      <c r="M19" s="10" t="s">
        <v>159</v>
      </c>
      <c r="N19" s="242">
        <v>0.41146022613321798</v>
      </c>
      <c r="O19" s="10" t="s">
        <v>159</v>
      </c>
      <c r="P19" s="242">
        <v>0.35973760619421402</v>
      </c>
      <c r="Q19" s="10" t="s">
        <v>159</v>
      </c>
      <c r="R19" s="242">
        <v>0.37213577561130401</v>
      </c>
      <c r="S19" s="10" t="s">
        <v>181</v>
      </c>
    </row>
    <row r="20" spans="1:19" x14ac:dyDescent="0.25">
      <c r="A20" s="12" t="s">
        <v>186</v>
      </c>
      <c r="B20" s="242">
        <v>0.146752136752137</v>
      </c>
      <c r="C20" s="10" t="s">
        <v>181</v>
      </c>
      <c r="D20" s="242">
        <v>0.34100544511598202</v>
      </c>
      <c r="E20" s="10" t="s">
        <v>159</v>
      </c>
      <c r="F20" s="242">
        <v>2.7059339644423899</v>
      </c>
      <c r="G20" s="10" t="s">
        <v>159</v>
      </c>
      <c r="H20" s="242">
        <v>0.233777005835899</v>
      </c>
      <c r="I20" s="10" t="s">
        <v>181</v>
      </c>
      <c r="J20" s="242">
        <v>0.194334152522848</v>
      </c>
      <c r="K20" s="10" t="s">
        <v>181</v>
      </c>
      <c r="L20" s="242">
        <v>0.49801103554471998</v>
      </c>
      <c r="M20" s="10" t="s">
        <v>159</v>
      </c>
      <c r="N20" s="242">
        <v>0.37899071022368902</v>
      </c>
      <c r="O20" s="10" t="s">
        <v>181</v>
      </c>
      <c r="P20" s="242">
        <v>0.31575914262610599</v>
      </c>
      <c r="Q20" s="10" t="s">
        <v>159</v>
      </c>
      <c r="R20" s="242">
        <v>0.34187074673708401</v>
      </c>
      <c r="S20" s="10" t="s">
        <v>181</v>
      </c>
    </row>
    <row r="21" spans="1:19" x14ac:dyDescent="0.25">
      <c r="A21" s="12" t="s">
        <v>188</v>
      </c>
      <c r="B21" s="242">
        <v>0.13617062719127401</v>
      </c>
      <c r="C21" s="10" t="s">
        <v>181</v>
      </c>
      <c r="D21" s="242">
        <v>0.336600296602452</v>
      </c>
      <c r="E21" s="10" t="s">
        <v>159</v>
      </c>
      <c r="F21" s="242">
        <v>2.8069624737316099</v>
      </c>
      <c r="G21" s="10" t="s">
        <v>159</v>
      </c>
      <c r="H21" s="242">
        <v>0.22583017701876701</v>
      </c>
      <c r="I21" s="10" t="s">
        <v>181</v>
      </c>
      <c r="J21" s="242">
        <v>0.20748569666655201</v>
      </c>
      <c r="K21" s="10" t="s">
        <v>181</v>
      </c>
      <c r="L21" s="242">
        <v>0.57928489702517205</v>
      </c>
      <c r="M21" s="10" t="s">
        <v>159</v>
      </c>
      <c r="N21" s="242">
        <v>0.37116114963310098</v>
      </c>
      <c r="O21" s="10" t="s">
        <v>159</v>
      </c>
      <c r="P21" s="242">
        <v>0.29427249047599502</v>
      </c>
      <c r="Q21" s="10" t="s">
        <v>159</v>
      </c>
      <c r="R21" s="242">
        <v>0.33885523412775898</v>
      </c>
      <c r="S21" s="10" t="s">
        <v>181</v>
      </c>
    </row>
    <row r="22" spans="1:19" x14ac:dyDescent="0.25">
      <c r="A22" s="12" t="s">
        <v>189</v>
      </c>
      <c r="B22" s="242">
        <v>0.121530439433105</v>
      </c>
      <c r="C22" s="10" t="s">
        <v>181</v>
      </c>
      <c r="D22" s="242">
        <v>0.33465935330770802</v>
      </c>
      <c r="E22" s="10" t="s">
        <v>159</v>
      </c>
      <c r="F22" s="242">
        <v>3.1433220644558602</v>
      </c>
      <c r="G22" s="10" t="s">
        <v>159</v>
      </c>
      <c r="H22" s="242">
        <v>0.21645726262937301</v>
      </c>
      <c r="I22" s="10" t="s">
        <v>181</v>
      </c>
      <c r="J22" s="242">
        <v>0.23871414738388599</v>
      </c>
      <c r="K22" s="10" t="s">
        <v>181</v>
      </c>
      <c r="L22" s="242">
        <v>0.53001797147029095</v>
      </c>
      <c r="M22" s="10" t="s">
        <v>159</v>
      </c>
      <c r="N22" s="242">
        <v>0.37327467013420301</v>
      </c>
      <c r="O22" s="10" t="s">
        <v>159</v>
      </c>
      <c r="P22" s="242">
        <v>0.26997745801928502</v>
      </c>
      <c r="Q22" s="10" t="s">
        <v>159</v>
      </c>
      <c r="R22" s="242">
        <v>0.33975162475598603</v>
      </c>
      <c r="S22" s="10" t="s">
        <v>181</v>
      </c>
    </row>
    <row r="23" spans="1:19" x14ac:dyDescent="0.25">
      <c r="A23" s="12" t="s">
        <v>190</v>
      </c>
      <c r="B23" s="242">
        <v>0.10295554469956</v>
      </c>
      <c r="C23" s="10" t="s">
        <v>181</v>
      </c>
      <c r="D23" s="242">
        <v>0.31932846098210999</v>
      </c>
      <c r="E23" s="10" t="s">
        <v>159</v>
      </c>
      <c r="F23" s="242">
        <v>3.2964904174984802</v>
      </c>
      <c r="G23" s="10" t="s">
        <v>159</v>
      </c>
      <c r="H23" s="242">
        <v>0.20404973159402601</v>
      </c>
      <c r="I23" s="10" t="s">
        <v>181</v>
      </c>
      <c r="J23" s="242">
        <v>0.211068803133208</v>
      </c>
      <c r="K23" s="10" t="s">
        <v>181</v>
      </c>
      <c r="L23" s="242">
        <v>0.53547203438695801</v>
      </c>
      <c r="M23" s="10" t="s">
        <v>159</v>
      </c>
      <c r="N23" s="242">
        <v>0.34266535944732002</v>
      </c>
      <c r="O23" s="10" t="s">
        <v>181</v>
      </c>
      <c r="P23" s="242">
        <v>0.264127126963351</v>
      </c>
      <c r="Q23" s="10" t="s">
        <v>159</v>
      </c>
      <c r="R23" s="242">
        <v>0.32412178537799402</v>
      </c>
      <c r="S23" s="10" t="s">
        <v>181</v>
      </c>
    </row>
    <row r="24" spans="1:19" x14ac:dyDescent="0.25">
      <c r="A24" s="12" t="s">
        <v>191</v>
      </c>
      <c r="B24" s="242">
        <v>9.3428732818678195E-2</v>
      </c>
      <c r="C24" s="10" t="s">
        <v>181</v>
      </c>
      <c r="D24" s="242">
        <v>0.32838387795984703</v>
      </c>
      <c r="E24" s="10" t="s">
        <v>159</v>
      </c>
      <c r="F24" s="242">
        <v>3.99449880652756</v>
      </c>
      <c r="G24" s="10" t="s">
        <v>159</v>
      </c>
      <c r="H24" s="242">
        <v>0.19663963041160601</v>
      </c>
      <c r="I24" s="10" t="s">
        <v>181</v>
      </c>
      <c r="J24" s="242">
        <v>0.210626781490691</v>
      </c>
      <c r="K24" s="10" t="s">
        <v>181</v>
      </c>
      <c r="L24" s="242">
        <v>0.49438757677135903</v>
      </c>
      <c r="M24" s="10" t="s">
        <v>159</v>
      </c>
      <c r="N24" s="242">
        <v>0.33619105295031498</v>
      </c>
      <c r="O24" s="10" t="s">
        <v>181</v>
      </c>
      <c r="P24" s="242">
        <v>0.25901201429426102</v>
      </c>
      <c r="Q24" s="10" t="s">
        <v>159</v>
      </c>
      <c r="R24" s="242">
        <v>0.33088710458430698</v>
      </c>
      <c r="S24" s="10" t="s">
        <v>181</v>
      </c>
    </row>
    <row r="25" spans="1:19" x14ac:dyDescent="0.25">
      <c r="A25" s="12" t="s">
        <v>192</v>
      </c>
      <c r="B25" s="242">
        <v>8.4079983278757098E-2</v>
      </c>
      <c r="C25" s="10" t="s">
        <v>181</v>
      </c>
      <c r="D25" s="242">
        <v>0.33224270400892297</v>
      </c>
      <c r="E25" s="10" t="s">
        <v>159</v>
      </c>
      <c r="F25" s="242">
        <v>4.5115646251475798</v>
      </c>
      <c r="G25" s="10" t="s">
        <v>159</v>
      </c>
      <c r="H25" s="242">
        <v>0.19285944099156799</v>
      </c>
      <c r="I25" s="10" t="s">
        <v>181</v>
      </c>
      <c r="J25" s="242">
        <v>0.16251543692065001</v>
      </c>
      <c r="K25" s="10" t="s">
        <v>181</v>
      </c>
      <c r="L25" s="242">
        <v>0.20534004786597501</v>
      </c>
      <c r="M25" s="10" t="s">
        <v>159</v>
      </c>
      <c r="N25" s="242">
        <v>0.33268211692646499</v>
      </c>
      <c r="O25" s="10" t="s">
        <v>181</v>
      </c>
      <c r="P25" s="242">
        <v>0.25559588307200098</v>
      </c>
      <c r="Q25" s="10" t="s">
        <v>159</v>
      </c>
      <c r="R25" s="242">
        <v>0.33047958777173297</v>
      </c>
      <c r="S25" s="10" t="s">
        <v>181</v>
      </c>
    </row>
    <row r="26" spans="1:19" x14ac:dyDescent="0.25">
      <c r="A26" s="12" t="s">
        <v>193</v>
      </c>
      <c r="B26" s="242">
        <v>7.9319154812871107E-2</v>
      </c>
      <c r="C26" s="10" t="s">
        <v>181</v>
      </c>
      <c r="D26" s="242">
        <v>0.32947493857855298</v>
      </c>
      <c r="E26" s="10" t="s">
        <v>159</v>
      </c>
      <c r="F26" s="242">
        <v>4.7794585746696896</v>
      </c>
      <c r="G26" s="10" t="s">
        <v>159</v>
      </c>
      <c r="H26" s="242">
        <v>0.17958771676229801</v>
      </c>
      <c r="I26" s="10" t="s">
        <v>181</v>
      </c>
      <c r="J26" s="242">
        <v>0.17744921610688</v>
      </c>
      <c r="K26" s="10" t="s">
        <v>181</v>
      </c>
      <c r="L26" s="242">
        <v>0.209214104848542</v>
      </c>
      <c r="M26" s="10" t="s">
        <v>159</v>
      </c>
      <c r="N26" s="242">
        <v>0.319354067450487</v>
      </c>
      <c r="O26" s="10" t="s">
        <v>181</v>
      </c>
      <c r="P26" s="242">
        <v>0.24986397474921401</v>
      </c>
      <c r="Q26" s="10" t="s">
        <v>159</v>
      </c>
      <c r="R26" s="242">
        <v>0.33127227290455002</v>
      </c>
      <c r="S26" s="10" t="s">
        <v>181</v>
      </c>
    </row>
    <row r="27" spans="1:19" x14ac:dyDescent="0.25">
      <c r="A27" s="12" t="s">
        <v>194</v>
      </c>
      <c r="B27" s="242">
        <v>7.1864951768488797E-2</v>
      </c>
      <c r="C27" s="10" t="s">
        <v>181</v>
      </c>
      <c r="D27" s="242">
        <v>0.32294135054551099</v>
      </c>
      <c r="E27" s="10" t="s">
        <v>159</v>
      </c>
      <c r="F27" s="242">
        <v>5.9617099828320699</v>
      </c>
      <c r="G27" s="10" t="s">
        <v>159</v>
      </c>
      <c r="H27" s="242">
        <v>0.17144777977327399</v>
      </c>
      <c r="I27" s="10" t="s">
        <v>181</v>
      </c>
      <c r="J27" s="242">
        <v>0.16846639148501499</v>
      </c>
      <c r="K27" s="10" t="s">
        <v>181</v>
      </c>
      <c r="L27" s="242">
        <v>0.21324561001329601</v>
      </c>
      <c r="M27" s="10" t="s">
        <v>159</v>
      </c>
      <c r="N27" s="242">
        <v>0.31155599211094398</v>
      </c>
      <c r="O27" s="10" t="s">
        <v>181</v>
      </c>
      <c r="P27" s="242">
        <v>0.24294513955726699</v>
      </c>
      <c r="Q27" s="10" t="s">
        <v>159</v>
      </c>
      <c r="R27" s="242">
        <v>0.34166559238733402</v>
      </c>
      <c r="S27" s="10" t="s">
        <v>181</v>
      </c>
    </row>
    <row r="28" spans="1:19" x14ac:dyDescent="0.25">
      <c r="A28" s="12" t="s">
        <v>196</v>
      </c>
      <c r="B28" s="242">
        <v>6.0166707228036E-2</v>
      </c>
      <c r="C28" s="10" t="s">
        <v>181</v>
      </c>
      <c r="D28" s="242">
        <v>0.31201955772027301</v>
      </c>
      <c r="E28" s="10" t="s">
        <v>181</v>
      </c>
      <c r="F28" s="242">
        <v>7.3698987210085098</v>
      </c>
      <c r="G28" s="10" t="s">
        <v>159</v>
      </c>
      <c r="H28" s="242">
        <v>0.16251092366287401</v>
      </c>
      <c r="I28" s="10" t="s">
        <v>181</v>
      </c>
      <c r="J28" s="242">
        <v>0.16233694905945401</v>
      </c>
      <c r="K28" s="10" t="s">
        <v>181</v>
      </c>
      <c r="L28" s="242">
        <v>0.21717775004457099</v>
      </c>
      <c r="M28" s="10" t="s">
        <v>159</v>
      </c>
      <c r="N28" s="242">
        <v>0.292691151592049</v>
      </c>
      <c r="O28" s="10" t="s">
        <v>181</v>
      </c>
      <c r="P28" s="242">
        <v>0.240020319828534</v>
      </c>
      <c r="Q28" s="10" t="s">
        <v>159</v>
      </c>
      <c r="R28" s="242">
        <v>0.35290345818162999</v>
      </c>
      <c r="S28" s="10" t="s">
        <v>181</v>
      </c>
    </row>
    <row r="29" spans="1:19" x14ac:dyDescent="0.25">
      <c r="A29" s="12" t="s">
        <v>197</v>
      </c>
      <c r="B29" s="242">
        <v>5.1555568526733597E-2</v>
      </c>
      <c r="C29" s="10" t="s">
        <v>181</v>
      </c>
      <c r="D29" s="242">
        <v>0.29214618752119598</v>
      </c>
      <c r="E29" s="10" t="s">
        <v>181</v>
      </c>
      <c r="F29" s="242">
        <v>9.5236565847883998</v>
      </c>
      <c r="G29" s="10" t="s">
        <v>159</v>
      </c>
      <c r="H29" s="242">
        <v>0.15581801951626301</v>
      </c>
      <c r="I29" s="10" t="s">
        <v>181</v>
      </c>
      <c r="J29" s="242">
        <v>0.15858077092817499</v>
      </c>
      <c r="K29" s="10" t="s">
        <v>181</v>
      </c>
      <c r="L29" s="242">
        <v>0.193751050248166</v>
      </c>
      <c r="M29" s="10" t="s">
        <v>159</v>
      </c>
      <c r="N29" s="242">
        <v>0.28447252834721398</v>
      </c>
      <c r="O29" s="10" t="s">
        <v>181</v>
      </c>
      <c r="P29" s="242">
        <v>0.241433794975423</v>
      </c>
      <c r="Q29" s="10" t="s">
        <v>159</v>
      </c>
      <c r="R29" s="242">
        <v>0.37482522977387001</v>
      </c>
      <c r="S29" s="10" t="s">
        <v>181</v>
      </c>
    </row>
    <row r="30" spans="1:19" x14ac:dyDescent="0.25">
      <c r="A30" s="12" t="s">
        <v>199</v>
      </c>
      <c r="B30" s="242">
        <v>4.4951149183953397E-2</v>
      </c>
      <c r="C30" s="10" t="s">
        <v>181</v>
      </c>
      <c r="D30" s="242">
        <v>0.294780645258299</v>
      </c>
      <c r="E30" s="10" t="s">
        <v>181</v>
      </c>
      <c r="F30" s="242">
        <v>11.5740920376465</v>
      </c>
      <c r="G30" s="10" t="s">
        <v>417</v>
      </c>
      <c r="H30" s="242">
        <v>0.148668492913612</v>
      </c>
      <c r="I30" s="10" t="s">
        <v>181</v>
      </c>
      <c r="J30" s="242">
        <v>0.285067362354957</v>
      </c>
      <c r="K30" s="10" t="s">
        <v>430</v>
      </c>
      <c r="L30" s="242">
        <v>0.194546182122007</v>
      </c>
      <c r="M30" s="10" t="s">
        <v>159</v>
      </c>
      <c r="N30" s="242">
        <v>0.280619507178685</v>
      </c>
      <c r="O30" s="10" t="s">
        <v>181</v>
      </c>
      <c r="P30" s="242">
        <v>0.24249836287357099</v>
      </c>
      <c r="Q30" s="10" t="s">
        <v>159</v>
      </c>
      <c r="R30" s="242">
        <v>0.40934438086082298</v>
      </c>
      <c r="S30" s="10" t="s">
        <v>202</v>
      </c>
    </row>
    <row r="31" spans="1:19" x14ac:dyDescent="0.25">
      <c r="A31" s="12" t="s">
        <v>200</v>
      </c>
      <c r="B31" s="242">
        <v>4.5227072015414697E-2</v>
      </c>
      <c r="C31" s="10" t="s">
        <v>181</v>
      </c>
      <c r="D31" s="242">
        <v>0.280809868079611</v>
      </c>
      <c r="E31" s="10" t="s">
        <v>181</v>
      </c>
      <c r="F31" s="242">
        <v>13.0757668711656</v>
      </c>
      <c r="G31" s="10" t="s">
        <v>201</v>
      </c>
      <c r="H31" s="242">
        <v>0.140039488114929</v>
      </c>
      <c r="I31" s="10" t="s">
        <v>181</v>
      </c>
      <c r="J31" s="242">
        <v>0.30528234782386199</v>
      </c>
      <c r="K31" s="10" t="s">
        <v>201</v>
      </c>
      <c r="L31" s="242">
        <v>0.17343757208882199</v>
      </c>
      <c r="M31" s="10" t="s">
        <v>159</v>
      </c>
      <c r="N31" s="242">
        <v>0.26197394509181798</v>
      </c>
      <c r="O31" s="10" t="s">
        <v>431</v>
      </c>
      <c r="P31" s="242">
        <v>0.231594253097511</v>
      </c>
      <c r="Q31" s="10" t="s">
        <v>159</v>
      </c>
      <c r="R31" s="242">
        <v>0.404168535674577</v>
      </c>
      <c r="S31" s="10" t="s">
        <v>202</v>
      </c>
    </row>
    <row r="32" spans="1:19" x14ac:dyDescent="0.25">
      <c r="A32" s="15" t="s">
        <v>203</v>
      </c>
      <c r="B32" s="243">
        <v>0.201890645088104</v>
      </c>
      <c r="C32" s="14" t="s">
        <v>159</v>
      </c>
      <c r="D32" s="243">
        <v>0.489081273467734</v>
      </c>
      <c r="E32" s="14" t="s">
        <v>198</v>
      </c>
      <c r="F32" s="243">
        <v>0.14327043630438699</v>
      </c>
      <c r="G32" s="14" t="s">
        <v>229</v>
      </c>
      <c r="H32" s="243">
        <v>0.32850372349036699</v>
      </c>
      <c r="I32" s="14" t="s">
        <v>159</v>
      </c>
      <c r="J32" s="243">
        <v>0.28555602897315702</v>
      </c>
      <c r="K32" s="14" t="s">
        <v>159</v>
      </c>
      <c r="L32" s="243">
        <v>0.14134171907756801</v>
      </c>
      <c r="M32" s="14" t="s">
        <v>159</v>
      </c>
      <c r="N32" s="243">
        <v>0.22422360036765601</v>
      </c>
      <c r="O32" s="14" t="s">
        <v>256</v>
      </c>
      <c r="P32" s="243">
        <v>0.370029914382973</v>
      </c>
      <c r="Q32" s="14" t="s">
        <v>159</v>
      </c>
      <c r="R32" s="243">
        <v>0.34824718420563799</v>
      </c>
      <c r="S32" s="14" t="s">
        <v>159</v>
      </c>
    </row>
    <row r="34" spans="1:2" x14ac:dyDescent="0.25">
      <c r="A34" s="16" t="s">
        <v>204</v>
      </c>
      <c r="B34" s="16" t="s">
        <v>218</v>
      </c>
    </row>
    <row r="36" spans="1:2" x14ac:dyDescent="0.25">
      <c r="B36" s="16" t="s">
        <v>419</v>
      </c>
    </row>
    <row r="37" spans="1:2" x14ac:dyDescent="0.25">
      <c r="B37" s="16" t="s">
        <v>432</v>
      </c>
    </row>
    <row r="38" spans="1:2" x14ac:dyDescent="0.25">
      <c r="B38" s="16" t="s">
        <v>433</v>
      </c>
    </row>
    <row r="39" spans="1:2" x14ac:dyDescent="0.25">
      <c r="B39" s="16" t="s">
        <v>434</v>
      </c>
    </row>
    <row r="40" spans="1:2" x14ac:dyDescent="0.25">
      <c r="B40" s="16" t="s">
        <v>435</v>
      </c>
    </row>
    <row r="41" spans="1:2" x14ac:dyDescent="0.25">
      <c r="B41" s="16" t="s">
        <v>423</v>
      </c>
    </row>
    <row r="42" spans="1:2" x14ac:dyDescent="0.25">
      <c r="B42" s="16" t="s">
        <v>436</v>
      </c>
    </row>
    <row r="44" spans="1:2" x14ac:dyDescent="0.25">
      <c r="B44" s="16" t="s">
        <v>210</v>
      </c>
    </row>
    <row r="45" spans="1:2" x14ac:dyDescent="0.25">
      <c r="B45" s="16" t="s">
        <v>211</v>
      </c>
    </row>
    <row r="48" spans="1:2" x14ac:dyDescent="0.25">
      <c r="A48" s="17" t="str">
        <f>HYPERLINK("#'WAGERING 8'!A2", "&lt;&lt;&lt; Previous table")</f>
        <v>&lt;&lt;&lt; Previous table</v>
      </c>
    </row>
    <row r="49" spans="1:1" x14ac:dyDescent="0.25">
      <c r="A49" s="17" t="str">
        <f>HYPERLINK("#'WAGERING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dimension ref="A1:S49"/>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HYPERLINK("#'INDEX'!B120", "Link to index")</f>
        <v>Link to index</v>
      </c>
    </row>
    <row r="2" spans="1:19" ht="15.75" customHeight="1" x14ac:dyDescent="0.25">
      <c r="A2" s="287" t="s">
        <v>441</v>
      </c>
      <c r="B2" s="286"/>
      <c r="C2" s="286"/>
      <c r="D2" s="286"/>
      <c r="E2" s="286"/>
      <c r="F2" s="286"/>
      <c r="G2" s="286"/>
      <c r="H2" s="286"/>
      <c r="I2" s="286"/>
      <c r="J2" s="286"/>
      <c r="K2" s="286"/>
      <c r="L2" s="286"/>
      <c r="M2" s="286"/>
      <c r="N2" s="286"/>
      <c r="O2" s="286"/>
      <c r="P2" s="286"/>
      <c r="Q2" s="286"/>
      <c r="R2" s="286"/>
      <c r="S2" s="286"/>
    </row>
    <row r="3" spans="1:19" ht="15.75" customHeight="1" x14ac:dyDescent="0.25">
      <c r="A3" s="287" t="s">
        <v>138</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225</v>
      </c>
      <c r="B6" s="288"/>
      <c r="C6" s="288"/>
      <c r="D6" s="288"/>
      <c r="E6" s="288"/>
      <c r="F6" s="288"/>
      <c r="G6" s="288"/>
      <c r="H6" s="288"/>
      <c r="I6" s="288"/>
      <c r="J6" s="288"/>
      <c r="K6" s="288"/>
      <c r="L6" s="288"/>
      <c r="M6" s="288"/>
      <c r="N6" s="288"/>
      <c r="O6" s="288"/>
      <c r="P6" s="288"/>
      <c r="Q6" s="288"/>
      <c r="R6" s="288"/>
      <c r="S6" s="288"/>
    </row>
    <row r="7" spans="1:19" x14ac:dyDescent="0.25">
      <c r="A7" s="12" t="s">
        <v>170</v>
      </c>
      <c r="B7" s="244">
        <v>8.5509671485076808</v>
      </c>
      <c r="C7" s="10" t="s">
        <v>159</v>
      </c>
      <c r="D7" s="244">
        <v>20.334743940412299</v>
      </c>
      <c r="E7" s="10" t="s">
        <v>159</v>
      </c>
      <c r="F7" s="244">
        <v>24.541623435383201</v>
      </c>
      <c r="G7" s="10" t="s">
        <v>159</v>
      </c>
      <c r="H7" s="244">
        <v>20.825865393330702</v>
      </c>
      <c r="I7" s="10" t="s">
        <v>181</v>
      </c>
      <c r="J7" s="244">
        <v>21.4162183697686</v>
      </c>
      <c r="K7" s="10" t="s">
        <v>181</v>
      </c>
      <c r="L7" s="244">
        <v>25.919757938709701</v>
      </c>
      <c r="M7" s="10" t="s">
        <v>159</v>
      </c>
      <c r="N7" s="244">
        <v>19.484442714450399</v>
      </c>
      <c r="O7" s="10" t="s">
        <v>159</v>
      </c>
      <c r="P7" s="244">
        <v>18.657256797451801</v>
      </c>
      <c r="Q7" s="10" t="s">
        <v>159</v>
      </c>
      <c r="R7" s="244">
        <v>19.9812909582039</v>
      </c>
      <c r="S7" s="10" t="s">
        <v>181</v>
      </c>
    </row>
    <row r="8" spans="1:19" x14ac:dyDescent="0.25">
      <c r="A8" s="12" t="s">
        <v>171</v>
      </c>
      <c r="B8" s="244">
        <v>10.0377627020973</v>
      </c>
      <c r="C8" s="10" t="s">
        <v>159</v>
      </c>
      <c r="D8" s="244">
        <v>17.406224149790599</v>
      </c>
      <c r="E8" s="10" t="s">
        <v>159</v>
      </c>
      <c r="F8" s="244">
        <v>18.782550544894601</v>
      </c>
      <c r="G8" s="10" t="s">
        <v>159</v>
      </c>
      <c r="H8" s="244">
        <v>18.1547268677426</v>
      </c>
      <c r="I8" s="10" t="s">
        <v>181</v>
      </c>
      <c r="J8" s="244">
        <v>15.8641665995045</v>
      </c>
      <c r="K8" s="10" t="s">
        <v>181</v>
      </c>
      <c r="L8" s="244">
        <v>23.799215002339601</v>
      </c>
      <c r="M8" s="10" t="s">
        <v>159</v>
      </c>
      <c r="N8" s="244">
        <v>16.958234168173401</v>
      </c>
      <c r="O8" s="10" t="s">
        <v>159</v>
      </c>
      <c r="P8" s="244">
        <v>18.211041415557698</v>
      </c>
      <c r="Q8" s="10" t="s">
        <v>159</v>
      </c>
      <c r="R8" s="244">
        <v>17.345252066394799</v>
      </c>
      <c r="S8" s="10" t="s">
        <v>181</v>
      </c>
    </row>
    <row r="9" spans="1:19" x14ac:dyDescent="0.25">
      <c r="A9" s="12" t="s">
        <v>172</v>
      </c>
      <c r="B9" s="244">
        <v>11.1266870391986</v>
      </c>
      <c r="C9" s="10" t="s">
        <v>159</v>
      </c>
      <c r="D9" s="244">
        <v>17.017681793343499</v>
      </c>
      <c r="E9" s="10" t="s">
        <v>159</v>
      </c>
      <c r="F9" s="244">
        <v>25.049103776367399</v>
      </c>
      <c r="G9" s="10" t="s">
        <v>159</v>
      </c>
      <c r="H9" s="244">
        <v>16.790231276645301</v>
      </c>
      <c r="I9" s="10" t="s">
        <v>181</v>
      </c>
      <c r="J9" s="244">
        <v>15.478243873836499</v>
      </c>
      <c r="K9" s="10" t="s">
        <v>181</v>
      </c>
      <c r="L9" s="244">
        <v>20.692751404498502</v>
      </c>
      <c r="M9" s="10" t="s">
        <v>159</v>
      </c>
      <c r="N9" s="244">
        <v>15.4832721764765</v>
      </c>
      <c r="O9" s="10" t="s">
        <v>159</v>
      </c>
      <c r="P9" s="244">
        <v>19.768789498270099</v>
      </c>
      <c r="Q9" s="10" t="s">
        <v>159</v>
      </c>
      <c r="R9" s="244">
        <v>16.697214079648301</v>
      </c>
      <c r="S9" s="10" t="s">
        <v>181</v>
      </c>
    </row>
    <row r="10" spans="1:19" x14ac:dyDescent="0.25">
      <c r="A10" s="12" t="s">
        <v>173</v>
      </c>
      <c r="B10" s="244">
        <v>10.586031426494401</v>
      </c>
      <c r="C10" s="10" t="s">
        <v>159</v>
      </c>
      <c r="D10" s="244">
        <v>13.985331628568201</v>
      </c>
      <c r="E10" s="10" t="s">
        <v>159</v>
      </c>
      <c r="F10" s="244">
        <v>25.963519873300399</v>
      </c>
      <c r="G10" s="10" t="s">
        <v>159</v>
      </c>
      <c r="H10" s="244">
        <v>14.9791943021166</v>
      </c>
      <c r="I10" s="10" t="s">
        <v>181</v>
      </c>
      <c r="J10" s="244">
        <v>15.7051697087051</v>
      </c>
      <c r="K10" s="10" t="s">
        <v>181</v>
      </c>
      <c r="L10" s="244">
        <v>17.995351361550899</v>
      </c>
      <c r="M10" s="10" t="s">
        <v>159</v>
      </c>
      <c r="N10" s="244">
        <v>13.683913875619</v>
      </c>
      <c r="O10" s="10" t="s">
        <v>159</v>
      </c>
      <c r="P10" s="244">
        <v>21.214046353768701</v>
      </c>
      <c r="Q10" s="10" t="s">
        <v>159</v>
      </c>
      <c r="R10" s="244">
        <v>14.7289419595699</v>
      </c>
      <c r="S10" s="10" t="s">
        <v>181</v>
      </c>
    </row>
    <row r="11" spans="1:19" x14ac:dyDescent="0.25">
      <c r="A11" s="12" t="s">
        <v>174</v>
      </c>
      <c r="B11" s="244">
        <v>10.444979614677401</v>
      </c>
      <c r="C11" s="10" t="s">
        <v>159</v>
      </c>
      <c r="D11" s="244">
        <v>13.241493819501301</v>
      </c>
      <c r="E11" s="10" t="s">
        <v>159</v>
      </c>
      <c r="F11" s="244">
        <v>23.645990601144</v>
      </c>
      <c r="G11" s="10" t="s">
        <v>159</v>
      </c>
      <c r="H11" s="244">
        <v>13.6754624564644</v>
      </c>
      <c r="I11" s="10" t="s">
        <v>181</v>
      </c>
      <c r="J11" s="244">
        <v>14.936483972942099</v>
      </c>
      <c r="K11" s="10" t="s">
        <v>181</v>
      </c>
      <c r="L11" s="244">
        <v>15.121499323024301</v>
      </c>
      <c r="M11" s="10" t="s">
        <v>159</v>
      </c>
      <c r="N11" s="244">
        <v>13.3359330431995</v>
      </c>
      <c r="O11" s="10" t="s">
        <v>159</v>
      </c>
      <c r="P11" s="244">
        <v>24.174840851106001</v>
      </c>
      <c r="Q11" s="10" t="s">
        <v>159</v>
      </c>
      <c r="R11" s="244">
        <v>14.090035799720299</v>
      </c>
      <c r="S11" s="10" t="s">
        <v>181</v>
      </c>
    </row>
    <row r="12" spans="1:19" x14ac:dyDescent="0.25">
      <c r="A12" s="12" t="s">
        <v>175</v>
      </c>
      <c r="B12" s="244">
        <v>9.2002230472640996</v>
      </c>
      <c r="C12" s="10" t="s">
        <v>159</v>
      </c>
      <c r="D12" s="244">
        <v>12.5744775971243</v>
      </c>
      <c r="E12" s="10" t="s">
        <v>159</v>
      </c>
      <c r="F12" s="244">
        <v>26.506663561562998</v>
      </c>
      <c r="G12" s="10" t="s">
        <v>159</v>
      </c>
      <c r="H12" s="244">
        <v>12.5375921229891</v>
      </c>
      <c r="I12" s="10" t="s">
        <v>181</v>
      </c>
      <c r="J12" s="244">
        <v>13.9781136931385</v>
      </c>
      <c r="K12" s="10" t="s">
        <v>181</v>
      </c>
      <c r="L12" s="244">
        <v>13.5848063724056</v>
      </c>
      <c r="M12" s="10" t="s">
        <v>159</v>
      </c>
      <c r="N12" s="244">
        <v>12.323349019193101</v>
      </c>
      <c r="O12" s="10" t="s">
        <v>159</v>
      </c>
      <c r="P12" s="244">
        <v>24.479572051111401</v>
      </c>
      <c r="Q12" s="10" t="s">
        <v>159</v>
      </c>
      <c r="R12" s="244">
        <v>13.282859467980799</v>
      </c>
      <c r="S12" s="10" t="s">
        <v>181</v>
      </c>
    </row>
    <row r="13" spans="1:19" x14ac:dyDescent="0.25">
      <c r="A13" s="12" t="s">
        <v>176</v>
      </c>
      <c r="B13" s="244">
        <v>10.208349879543601</v>
      </c>
      <c r="C13" s="10" t="s">
        <v>159</v>
      </c>
      <c r="D13" s="244">
        <v>11.8854452979808</v>
      </c>
      <c r="E13" s="10" t="s">
        <v>181</v>
      </c>
      <c r="F13" s="244">
        <v>26.182542238880298</v>
      </c>
      <c r="G13" s="10" t="s">
        <v>159</v>
      </c>
      <c r="H13" s="244">
        <v>11.4002595464486</v>
      </c>
      <c r="I13" s="10" t="s">
        <v>181</v>
      </c>
      <c r="J13" s="244">
        <v>13.2065814575273</v>
      </c>
      <c r="K13" s="10" t="s">
        <v>181</v>
      </c>
      <c r="L13" s="244">
        <v>12.578773120983</v>
      </c>
      <c r="M13" s="10" t="s">
        <v>159</v>
      </c>
      <c r="N13" s="244">
        <v>12.4297520026826</v>
      </c>
      <c r="O13" s="10" t="s">
        <v>159</v>
      </c>
      <c r="P13" s="244">
        <v>25.1348713020631</v>
      </c>
      <c r="Q13" s="10" t="s">
        <v>159</v>
      </c>
      <c r="R13" s="244">
        <v>12.8095503831348</v>
      </c>
      <c r="S13" s="10" t="s">
        <v>181</v>
      </c>
    </row>
    <row r="14" spans="1:19" x14ac:dyDescent="0.25">
      <c r="A14" s="12" t="s">
        <v>177</v>
      </c>
      <c r="B14" s="244">
        <v>9.6149855608777592</v>
      </c>
      <c r="C14" s="10" t="s">
        <v>159</v>
      </c>
      <c r="D14" s="244">
        <v>12.338467684937999</v>
      </c>
      <c r="E14" s="10" t="s">
        <v>181</v>
      </c>
      <c r="F14" s="244">
        <v>37.808817359035999</v>
      </c>
      <c r="G14" s="10" t="s">
        <v>159</v>
      </c>
      <c r="H14" s="244">
        <v>11.1140265696094</v>
      </c>
      <c r="I14" s="10" t="s">
        <v>181</v>
      </c>
      <c r="J14" s="244">
        <v>11.0025117154218</v>
      </c>
      <c r="K14" s="10" t="s">
        <v>181</v>
      </c>
      <c r="L14" s="244">
        <v>10.7227085093973</v>
      </c>
      <c r="M14" s="10" t="s">
        <v>159</v>
      </c>
      <c r="N14" s="244">
        <v>12.6292175490349</v>
      </c>
      <c r="O14" s="10" t="s">
        <v>159</v>
      </c>
      <c r="P14" s="244">
        <v>25.530411023996201</v>
      </c>
      <c r="Q14" s="10" t="s">
        <v>159</v>
      </c>
      <c r="R14" s="244">
        <v>13.0449256120153</v>
      </c>
      <c r="S14" s="10" t="s">
        <v>181</v>
      </c>
    </row>
    <row r="15" spans="1:19" x14ac:dyDescent="0.25">
      <c r="A15" s="12" t="s">
        <v>178</v>
      </c>
      <c r="B15" s="244">
        <v>9.2348937925345407</v>
      </c>
      <c r="C15" s="10" t="s">
        <v>181</v>
      </c>
      <c r="D15" s="244">
        <v>12.3372290741878</v>
      </c>
      <c r="E15" s="10" t="s">
        <v>181</v>
      </c>
      <c r="F15" s="244">
        <v>41.3922003234889</v>
      </c>
      <c r="G15" s="10" t="s">
        <v>159</v>
      </c>
      <c r="H15" s="244">
        <v>10.916993920007499</v>
      </c>
      <c r="I15" s="10" t="s">
        <v>181</v>
      </c>
      <c r="J15" s="244">
        <v>10.5492512987674</v>
      </c>
      <c r="K15" s="10" t="s">
        <v>181</v>
      </c>
      <c r="L15" s="244">
        <v>9.6202784107907195</v>
      </c>
      <c r="M15" s="10" t="s">
        <v>159</v>
      </c>
      <c r="N15" s="244">
        <v>13.6358496681343</v>
      </c>
      <c r="O15" s="10" t="s">
        <v>159</v>
      </c>
      <c r="P15" s="244">
        <v>27.550328655603</v>
      </c>
      <c r="Q15" s="10" t="s">
        <v>159</v>
      </c>
      <c r="R15" s="244">
        <v>13.386394746191</v>
      </c>
      <c r="S15" s="10" t="s">
        <v>181</v>
      </c>
    </row>
    <row r="16" spans="1:19" x14ac:dyDescent="0.25">
      <c r="A16" s="12" t="s">
        <v>182</v>
      </c>
      <c r="B16" s="244">
        <v>9.6591624685138608</v>
      </c>
      <c r="C16" s="10" t="s">
        <v>181</v>
      </c>
      <c r="D16" s="244">
        <v>12.0951318609912</v>
      </c>
      <c r="E16" s="10" t="s">
        <v>159</v>
      </c>
      <c r="F16" s="244">
        <v>42.474910132827603</v>
      </c>
      <c r="G16" s="10" t="s">
        <v>159</v>
      </c>
      <c r="H16" s="244">
        <v>10.5079880599751</v>
      </c>
      <c r="I16" s="10" t="s">
        <v>181</v>
      </c>
      <c r="J16" s="244">
        <v>10.4144249553399</v>
      </c>
      <c r="K16" s="10" t="s">
        <v>181</v>
      </c>
      <c r="L16" s="244">
        <v>8.8914209585246997</v>
      </c>
      <c r="M16" s="10" t="s">
        <v>159</v>
      </c>
      <c r="N16" s="244">
        <v>14.397507941765401</v>
      </c>
      <c r="O16" s="10" t="s">
        <v>159</v>
      </c>
      <c r="P16" s="244">
        <v>27.2400897531788</v>
      </c>
      <c r="Q16" s="10" t="s">
        <v>159</v>
      </c>
      <c r="R16" s="244">
        <v>13.400543207873501</v>
      </c>
      <c r="S16" s="10" t="s">
        <v>181</v>
      </c>
    </row>
    <row r="17" spans="1:19" x14ac:dyDescent="0.25">
      <c r="A17" s="12" t="s">
        <v>183</v>
      </c>
      <c r="B17" s="244">
        <v>10.178025752457099</v>
      </c>
      <c r="C17" s="10" t="s">
        <v>181</v>
      </c>
      <c r="D17" s="244">
        <v>12.4898369081903</v>
      </c>
      <c r="E17" s="10" t="s">
        <v>159</v>
      </c>
      <c r="F17" s="244">
        <v>39.515178659931202</v>
      </c>
      <c r="G17" s="10" t="s">
        <v>159</v>
      </c>
      <c r="H17" s="244">
        <v>10.473394423727701</v>
      </c>
      <c r="I17" s="10" t="s">
        <v>181</v>
      </c>
      <c r="J17" s="244">
        <v>10.7009013086361</v>
      </c>
      <c r="K17" s="10" t="s">
        <v>181</v>
      </c>
      <c r="L17" s="244">
        <v>9.3078119135703208</v>
      </c>
      <c r="M17" s="10" t="s">
        <v>159</v>
      </c>
      <c r="N17" s="244">
        <v>14.565305930564501</v>
      </c>
      <c r="O17" s="10" t="s">
        <v>159</v>
      </c>
      <c r="P17" s="244">
        <v>28.635944864655801</v>
      </c>
      <c r="Q17" s="10" t="s">
        <v>159</v>
      </c>
      <c r="R17" s="244">
        <v>13.6473850230889</v>
      </c>
      <c r="S17" s="10" t="s">
        <v>181</v>
      </c>
    </row>
    <row r="18" spans="1:19" x14ac:dyDescent="0.25">
      <c r="A18" s="12" t="s">
        <v>184</v>
      </c>
      <c r="B18" s="244">
        <v>10.5171332769948</v>
      </c>
      <c r="C18" s="10" t="s">
        <v>181</v>
      </c>
      <c r="D18" s="244">
        <v>11.947440728606001</v>
      </c>
      <c r="E18" s="10" t="s">
        <v>159</v>
      </c>
      <c r="F18" s="244">
        <v>41.704440359895301</v>
      </c>
      <c r="G18" s="10" t="s">
        <v>159</v>
      </c>
      <c r="H18" s="244">
        <v>10.1992864079845</v>
      </c>
      <c r="I18" s="10" t="s">
        <v>181</v>
      </c>
      <c r="J18" s="244">
        <v>9.9140329642005902</v>
      </c>
      <c r="K18" s="10" t="s">
        <v>181</v>
      </c>
      <c r="L18" s="244">
        <v>17.1316528046546</v>
      </c>
      <c r="M18" s="10" t="s">
        <v>159</v>
      </c>
      <c r="N18" s="244">
        <v>14.103279423522199</v>
      </c>
      <c r="O18" s="10" t="s">
        <v>159</v>
      </c>
      <c r="P18" s="244">
        <v>28.624209429831701</v>
      </c>
      <c r="Q18" s="10" t="s">
        <v>159</v>
      </c>
      <c r="R18" s="244">
        <v>13.482818397293199</v>
      </c>
      <c r="S18" s="10" t="s">
        <v>181</v>
      </c>
    </row>
    <row r="19" spans="1:19" x14ac:dyDescent="0.25">
      <c r="A19" s="12" t="s">
        <v>185</v>
      </c>
      <c r="B19" s="244">
        <v>11.032210600390201</v>
      </c>
      <c r="C19" s="10" t="s">
        <v>181</v>
      </c>
      <c r="D19" s="244">
        <v>11.8010386048407</v>
      </c>
      <c r="E19" s="10" t="s">
        <v>159</v>
      </c>
      <c r="F19" s="244">
        <v>50.998539174502</v>
      </c>
      <c r="G19" s="10" t="s">
        <v>159</v>
      </c>
      <c r="H19" s="244">
        <v>11.3168019622173</v>
      </c>
      <c r="I19" s="10" t="s">
        <v>181</v>
      </c>
      <c r="J19" s="244">
        <v>10.0341317074187</v>
      </c>
      <c r="K19" s="10" t="s">
        <v>181</v>
      </c>
      <c r="L19" s="244">
        <v>19.199052334752398</v>
      </c>
      <c r="M19" s="10" t="s">
        <v>159</v>
      </c>
      <c r="N19" s="244">
        <v>14.5687447407234</v>
      </c>
      <c r="O19" s="10" t="s">
        <v>159</v>
      </c>
      <c r="P19" s="244">
        <v>26.5883238931881</v>
      </c>
      <c r="Q19" s="10" t="s">
        <v>159</v>
      </c>
      <c r="R19" s="244">
        <v>14.1060393388492</v>
      </c>
      <c r="S19" s="10" t="s">
        <v>181</v>
      </c>
    </row>
    <row r="20" spans="1:19" x14ac:dyDescent="0.25">
      <c r="A20" s="12" t="s">
        <v>186</v>
      </c>
      <c r="B20" s="244">
        <v>11.2654339972361</v>
      </c>
      <c r="C20" s="10" t="s">
        <v>181</v>
      </c>
      <c r="D20" s="244">
        <v>12.3133467712897</v>
      </c>
      <c r="E20" s="10" t="s">
        <v>159</v>
      </c>
      <c r="F20" s="244">
        <v>52.792969833636597</v>
      </c>
      <c r="G20" s="10" t="s">
        <v>159</v>
      </c>
      <c r="H20" s="244">
        <v>10.712014733013699</v>
      </c>
      <c r="I20" s="10" t="s">
        <v>181</v>
      </c>
      <c r="J20" s="244">
        <v>9.1810716647330999</v>
      </c>
      <c r="K20" s="10" t="s">
        <v>181</v>
      </c>
      <c r="L20" s="244">
        <v>21.653620188471901</v>
      </c>
      <c r="M20" s="10" t="s">
        <v>159</v>
      </c>
      <c r="N20" s="244">
        <v>14.2893890898627</v>
      </c>
      <c r="O20" s="10" t="s">
        <v>181</v>
      </c>
      <c r="P20" s="244">
        <v>25.868050048051401</v>
      </c>
      <c r="Q20" s="10" t="s">
        <v>159</v>
      </c>
      <c r="R20" s="244">
        <v>14.3341053774187</v>
      </c>
      <c r="S20" s="10" t="s">
        <v>181</v>
      </c>
    </row>
    <row r="21" spans="1:19" x14ac:dyDescent="0.25">
      <c r="A21" s="12" t="s">
        <v>188</v>
      </c>
      <c r="B21" s="244">
        <v>11.4831985742503</v>
      </c>
      <c r="C21" s="10" t="s">
        <v>181</v>
      </c>
      <c r="D21" s="244">
        <v>12.665253593728099</v>
      </c>
      <c r="E21" s="10" t="s">
        <v>159</v>
      </c>
      <c r="F21" s="244">
        <v>56.051869420581099</v>
      </c>
      <c r="G21" s="10" t="s">
        <v>159</v>
      </c>
      <c r="H21" s="244">
        <v>11.035729951855901</v>
      </c>
      <c r="I21" s="10" t="s">
        <v>181</v>
      </c>
      <c r="J21" s="244">
        <v>10.683641572407399</v>
      </c>
      <c r="K21" s="10" t="s">
        <v>181</v>
      </c>
      <c r="L21" s="244">
        <v>25.576784153654199</v>
      </c>
      <c r="M21" s="10" t="s">
        <v>159</v>
      </c>
      <c r="N21" s="244">
        <v>14.3917080891153</v>
      </c>
      <c r="O21" s="10" t="s">
        <v>159</v>
      </c>
      <c r="P21" s="244">
        <v>24.683166509396202</v>
      </c>
      <c r="Q21" s="10" t="s">
        <v>159</v>
      </c>
      <c r="R21" s="244">
        <v>14.8526739662962</v>
      </c>
      <c r="S21" s="10" t="s">
        <v>181</v>
      </c>
    </row>
    <row r="22" spans="1:19" x14ac:dyDescent="0.25">
      <c r="A22" s="12" t="s">
        <v>189</v>
      </c>
      <c r="B22" s="244">
        <v>11.221718339766699</v>
      </c>
      <c r="C22" s="10" t="s">
        <v>181</v>
      </c>
      <c r="D22" s="244">
        <v>14.1172531984058</v>
      </c>
      <c r="E22" s="10" t="s">
        <v>159</v>
      </c>
      <c r="F22" s="244">
        <v>61.961290385163998</v>
      </c>
      <c r="G22" s="10" t="s">
        <v>159</v>
      </c>
      <c r="H22" s="244">
        <v>11.3697830038105</v>
      </c>
      <c r="I22" s="10" t="s">
        <v>181</v>
      </c>
      <c r="J22" s="244">
        <v>12.533396678915</v>
      </c>
      <c r="K22" s="10" t="s">
        <v>181</v>
      </c>
      <c r="L22" s="244">
        <v>24.613550949724502</v>
      </c>
      <c r="M22" s="10" t="s">
        <v>159</v>
      </c>
      <c r="N22" s="244">
        <v>14.8560721967603</v>
      </c>
      <c r="O22" s="10" t="s">
        <v>159</v>
      </c>
      <c r="P22" s="244">
        <v>23.9149136804179</v>
      </c>
      <c r="Q22" s="10" t="s">
        <v>159</v>
      </c>
      <c r="R22" s="244">
        <v>15.9369195723072</v>
      </c>
      <c r="S22" s="10" t="s">
        <v>181</v>
      </c>
    </row>
    <row r="23" spans="1:19" x14ac:dyDescent="0.25">
      <c r="A23" s="12" t="s">
        <v>190</v>
      </c>
      <c r="B23" s="244">
        <v>10.3150810645457</v>
      </c>
      <c r="C23" s="10" t="s">
        <v>181</v>
      </c>
      <c r="D23" s="244">
        <v>12.987494266274499</v>
      </c>
      <c r="E23" s="10" t="s">
        <v>159</v>
      </c>
      <c r="F23" s="244">
        <v>66.600093752864595</v>
      </c>
      <c r="G23" s="10" t="s">
        <v>159</v>
      </c>
      <c r="H23" s="244">
        <v>11.044003191473299</v>
      </c>
      <c r="I23" s="10" t="s">
        <v>181</v>
      </c>
      <c r="J23" s="244">
        <v>11.859800613389799</v>
      </c>
      <c r="K23" s="10" t="s">
        <v>181</v>
      </c>
      <c r="L23" s="244">
        <v>26.028639861387099</v>
      </c>
      <c r="M23" s="10" t="s">
        <v>159</v>
      </c>
      <c r="N23" s="244">
        <v>14.49717184302</v>
      </c>
      <c r="O23" s="10" t="s">
        <v>181</v>
      </c>
      <c r="P23" s="244">
        <v>25.975906354396699</v>
      </c>
      <c r="Q23" s="10" t="s">
        <v>159</v>
      </c>
      <c r="R23" s="244">
        <v>15.543652360647499</v>
      </c>
      <c r="S23" s="10" t="s">
        <v>181</v>
      </c>
    </row>
    <row r="24" spans="1:19" x14ac:dyDescent="0.25">
      <c r="A24" s="12" t="s">
        <v>191</v>
      </c>
      <c r="B24" s="244">
        <v>10.039534968416501</v>
      </c>
      <c r="C24" s="10" t="s">
        <v>181</v>
      </c>
      <c r="D24" s="244">
        <v>13.310728037802701</v>
      </c>
      <c r="E24" s="10" t="s">
        <v>159</v>
      </c>
      <c r="F24" s="244">
        <v>71.011625563514002</v>
      </c>
      <c r="G24" s="10" t="s">
        <v>159</v>
      </c>
      <c r="H24" s="244">
        <v>10.8200174895809</v>
      </c>
      <c r="I24" s="10" t="s">
        <v>181</v>
      </c>
      <c r="J24" s="244">
        <v>11.938075759659</v>
      </c>
      <c r="K24" s="10" t="s">
        <v>181</v>
      </c>
      <c r="L24" s="244">
        <v>25.774449164896499</v>
      </c>
      <c r="M24" s="10" t="s">
        <v>159</v>
      </c>
      <c r="N24" s="244">
        <v>14.0254635948365</v>
      </c>
      <c r="O24" s="10" t="s">
        <v>181</v>
      </c>
      <c r="P24" s="244">
        <v>24.3915244976906</v>
      </c>
      <c r="Q24" s="10" t="s">
        <v>159</v>
      </c>
      <c r="R24" s="244">
        <v>15.848900343348401</v>
      </c>
      <c r="S24" s="10" t="s">
        <v>181</v>
      </c>
    </row>
    <row r="25" spans="1:19" x14ac:dyDescent="0.25">
      <c r="A25" s="12" t="s">
        <v>192</v>
      </c>
      <c r="B25" s="244">
        <v>9.9086967945349507</v>
      </c>
      <c r="C25" s="10" t="s">
        <v>181</v>
      </c>
      <c r="D25" s="244">
        <v>13.319120978479001</v>
      </c>
      <c r="E25" s="10" t="s">
        <v>159</v>
      </c>
      <c r="F25" s="244">
        <v>74.483345942724796</v>
      </c>
      <c r="G25" s="10" t="s">
        <v>159</v>
      </c>
      <c r="H25" s="244">
        <v>10.618417967069499</v>
      </c>
      <c r="I25" s="10" t="s">
        <v>181</v>
      </c>
      <c r="J25" s="244">
        <v>9.64296529238778</v>
      </c>
      <c r="K25" s="10" t="s">
        <v>181</v>
      </c>
      <c r="L25" s="244">
        <v>12.856629985171301</v>
      </c>
      <c r="M25" s="10" t="s">
        <v>159</v>
      </c>
      <c r="N25" s="244">
        <v>14.480601566373201</v>
      </c>
      <c r="O25" s="10" t="s">
        <v>181</v>
      </c>
      <c r="P25" s="244">
        <v>25.493721607244499</v>
      </c>
      <c r="Q25" s="10" t="s">
        <v>159</v>
      </c>
      <c r="R25" s="244">
        <v>16.100472575628999</v>
      </c>
      <c r="S25" s="10" t="s">
        <v>181</v>
      </c>
    </row>
    <row r="26" spans="1:19" x14ac:dyDescent="0.25">
      <c r="A26" s="12" t="s">
        <v>193</v>
      </c>
      <c r="B26" s="244">
        <v>9.8122039660540601</v>
      </c>
      <c r="C26" s="10" t="s">
        <v>181</v>
      </c>
      <c r="D26" s="244">
        <v>13.513598846179301</v>
      </c>
      <c r="E26" s="10" t="s">
        <v>159</v>
      </c>
      <c r="F26" s="244">
        <v>76.225603265805404</v>
      </c>
      <c r="G26" s="10" t="s">
        <v>159</v>
      </c>
      <c r="H26" s="244">
        <v>10.4727792263457</v>
      </c>
      <c r="I26" s="10" t="s">
        <v>181</v>
      </c>
      <c r="J26" s="244">
        <v>10.7765933675407</v>
      </c>
      <c r="K26" s="10" t="s">
        <v>181</v>
      </c>
      <c r="L26" s="244">
        <v>14.1119523634485</v>
      </c>
      <c r="M26" s="10" t="s">
        <v>159</v>
      </c>
      <c r="N26" s="244">
        <v>14.6640367574877</v>
      </c>
      <c r="O26" s="10" t="s">
        <v>181</v>
      </c>
      <c r="P26" s="244">
        <v>23.518151784609501</v>
      </c>
      <c r="Q26" s="10" t="s">
        <v>159</v>
      </c>
      <c r="R26" s="244">
        <v>16.603270142074901</v>
      </c>
      <c r="S26" s="10" t="s">
        <v>181</v>
      </c>
    </row>
    <row r="27" spans="1:19" x14ac:dyDescent="0.25">
      <c r="A27" s="12" t="s">
        <v>194</v>
      </c>
      <c r="B27" s="244">
        <v>9.7102141895121008</v>
      </c>
      <c r="C27" s="10" t="s">
        <v>181</v>
      </c>
      <c r="D27" s="244">
        <v>12.9106615697983</v>
      </c>
      <c r="E27" s="10" t="s">
        <v>159</v>
      </c>
      <c r="F27" s="244">
        <v>79.363574187273699</v>
      </c>
      <c r="G27" s="10" t="s">
        <v>159</v>
      </c>
      <c r="H27" s="244">
        <v>9.6361190302489099</v>
      </c>
      <c r="I27" s="10" t="s">
        <v>181</v>
      </c>
      <c r="J27" s="244">
        <v>10.6999779621691</v>
      </c>
      <c r="K27" s="10" t="s">
        <v>181</v>
      </c>
      <c r="L27" s="244">
        <v>14.5029857859451</v>
      </c>
      <c r="M27" s="10" t="s">
        <v>159</v>
      </c>
      <c r="N27" s="244">
        <v>13.947120794824</v>
      </c>
      <c r="O27" s="10" t="s">
        <v>181</v>
      </c>
      <c r="P27" s="244">
        <v>22.405595629302201</v>
      </c>
      <c r="Q27" s="10" t="s">
        <v>159</v>
      </c>
      <c r="R27" s="244">
        <v>16.596521987466801</v>
      </c>
      <c r="S27" s="10" t="s">
        <v>181</v>
      </c>
    </row>
    <row r="28" spans="1:19" x14ac:dyDescent="0.25">
      <c r="A28" s="12" t="s">
        <v>196</v>
      </c>
      <c r="B28" s="244">
        <v>8.5093018052902405</v>
      </c>
      <c r="C28" s="10" t="s">
        <v>181</v>
      </c>
      <c r="D28" s="244">
        <v>12.259696702684399</v>
      </c>
      <c r="E28" s="10" t="s">
        <v>181</v>
      </c>
      <c r="F28" s="244">
        <v>82.992656885830897</v>
      </c>
      <c r="G28" s="10" t="s">
        <v>159</v>
      </c>
      <c r="H28" s="244">
        <v>9.0132089357807104</v>
      </c>
      <c r="I28" s="10" t="s">
        <v>181</v>
      </c>
      <c r="J28" s="244">
        <v>10.1541719879521</v>
      </c>
      <c r="K28" s="10" t="s">
        <v>181</v>
      </c>
      <c r="L28" s="244">
        <v>14.926379003695001</v>
      </c>
      <c r="M28" s="10" t="s">
        <v>159</v>
      </c>
      <c r="N28" s="244">
        <v>13.378359044575401</v>
      </c>
      <c r="O28" s="10" t="s">
        <v>181</v>
      </c>
      <c r="P28" s="244">
        <v>22.8408674012002</v>
      </c>
      <c r="Q28" s="10" t="s">
        <v>159</v>
      </c>
      <c r="R28" s="244">
        <v>16.885785026413</v>
      </c>
      <c r="S28" s="10" t="s">
        <v>181</v>
      </c>
    </row>
    <row r="29" spans="1:19" x14ac:dyDescent="0.25">
      <c r="A29" s="12" t="s">
        <v>197</v>
      </c>
      <c r="B29" s="244">
        <v>7.24854741817943</v>
      </c>
      <c r="C29" s="10" t="s">
        <v>181</v>
      </c>
      <c r="D29" s="244">
        <v>11.8393469787201</v>
      </c>
      <c r="E29" s="10" t="s">
        <v>181</v>
      </c>
      <c r="F29" s="244">
        <v>86.739173895074501</v>
      </c>
      <c r="G29" s="10" t="s">
        <v>159</v>
      </c>
      <c r="H29" s="244">
        <v>8.8688307614086597</v>
      </c>
      <c r="I29" s="10" t="s">
        <v>181</v>
      </c>
      <c r="J29" s="244">
        <v>10.9455609704826</v>
      </c>
      <c r="K29" s="10" t="s">
        <v>181</v>
      </c>
      <c r="L29" s="244">
        <v>14.274167037512001</v>
      </c>
      <c r="M29" s="10" t="s">
        <v>159</v>
      </c>
      <c r="N29" s="244">
        <v>14.3608995708667</v>
      </c>
      <c r="O29" s="10" t="s">
        <v>181</v>
      </c>
      <c r="P29" s="244">
        <v>24.555435913483301</v>
      </c>
      <c r="Q29" s="10" t="s">
        <v>159</v>
      </c>
      <c r="R29" s="244">
        <v>18.4700700113798</v>
      </c>
      <c r="S29" s="10" t="s">
        <v>181</v>
      </c>
    </row>
    <row r="30" spans="1:19" x14ac:dyDescent="0.25">
      <c r="A30" s="12" t="s">
        <v>199</v>
      </c>
      <c r="B30" s="244">
        <v>6.6168592480261097</v>
      </c>
      <c r="C30" s="10" t="s">
        <v>181</v>
      </c>
      <c r="D30" s="244">
        <v>11.9588317895542</v>
      </c>
      <c r="E30" s="10" t="s">
        <v>181</v>
      </c>
      <c r="F30" s="244">
        <v>88.588235034151097</v>
      </c>
      <c r="G30" s="10" t="s">
        <v>417</v>
      </c>
      <c r="H30" s="244">
        <v>8.4095535254935694</v>
      </c>
      <c r="I30" s="10" t="s">
        <v>181</v>
      </c>
      <c r="J30" s="244">
        <v>17.865564742773699</v>
      </c>
      <c r="K30" s="10" t="s">
        <v>430</v>
      </c>
      <c r="L30" s="244">
        <v>15.1246385326475</v>
      </c>
      <c r="M30" s="10" t="s">
        <v>159</v>
      </c>
      <c r="N30" s="244">
        <v>13.866271155441201</v>
      </c>
      <c r="O30" s="10" t="s">
        <v>181</v>
      </c>
      <c r="P30" s="244">
        <v>25.777534013527401</v>
      </c>
      <c r="Q30" s="10" t="s">
        <v>159</v>
      </c>
      <c r="R30" s="244">
        <v>19.745595303077899</v>
      </c>
      <c r="S30" s="10" t="s">
        <v>202</v>
      </c>
    </row>
    <row r="31" spans="1:19" x14ac:dyDescent="0.25">
      <c r="A31" s="12" t="s">
        <v>200</v>
      </c>
      <c r="B31" s="244">
        <v>6.6740120290181304</v>
      </c>
      <c r="C31" s="10" t="s">
        <v>181</v>
      </c>
      <c r="D31" s="244">
        <v>11.672260697067999</v>
      </c>
      <c r="E31" s="10" t="s">
        <v>181</v>
      </c>
      <c r="F31" s="244">
        <v>89.143136771047295</v>
      </c>
      <c r="G31" s="10" t="s">
        <v>201</v>
      </c>
      <c r="H31" s="244">
        <v>7.6467161087287199</v>
      </c>
      <c r="I31" s="10" t="s">
        <v>181</v>
      </c>
      <c r="J31" s="244">
        <v>19.525843457110199</v>
      </c>
      <c r="K31" s="10" t="s">
        <v>201</v>
      </c>
      <c r="L31" s="244">
        <v>13.7522296096849</v>
      </c>
      <c r="M31" s="10" t="s">
        <v>159</v>
      </c>
      <c r="N31" s="244">
        <v>13.520698604649301</v>
      </c>
      <c r="O31" s="10" t="s">
        <v>431</v>
      </c>
      <c r="P31" s="244">
        <v>24.379499832122701</v>
      </c>
      <c r="Q31" s="10" t="s">
        <v>159</v>
      </c>
      <c r="R31" s="244">
        <v>19.6625712674753</v>
      </c>
      <c r="S31" s="10" t="s">
        <v>202</v>
      </c>
    </row>
    <row r="32" spans="1:19" x14ac:dyDescent="0.25">
      <c r="A32" s="15" t="s">
        <v>203</v>
      </c>
      <c r="B32" s="245">
        <v>28.750511555775699</v>
      </c>
      <c r="C32" s="14" t="s">
        <v>159</v>
      </c>
      <c r="D32" s="245">
        <v>22.188024461547201</v>
      </c>
      <c r="E32" s="14" t="s">
        <v>198</v>
      </c>
      <c r="F32" s="245">
        <v>9.5156318953363499</v>
      </c>
      <c r="G32" s="14" t="s">
        <v>229</v>
      </c>
      <c r="H32" s="245">
        <v>21.022899024874601</v>
      </c>
      <c r="I32" s="14" t="s">
        <v>159</v>
      </c>
      <c r="J32" s="245">
        <v>22.571317765479801</v>
      </c>
      <c r="K32" s="14" t="s">
        <v>159</v>
      </c>
      <c r="L32" s="245">
        <v>14.4843654378252</v>
      </c>
      <c r="M32" s="14" t="s">
        <v>159</v>
      </c>
      <c r="N32" s="245">
        <v>15.5744894920294</v>
      </c>
      <c r="O32" s="14" t="s">
        <v>256</v>
      </c>
      <c r="P32" s="245">
        <v>39.050855182514198</v>
      </c>
      <c r="Q32" s="14" t="s">
        <v>159</v>
      </c>
      <c r="R32" s="245">
        <v>21.499060142321198</v>
      </c>
      <c r="S32" s="14" t="s">
        <v>159</v>
      </c>
    </row>
    <row r="34" spans="1:2" x14ac:dyDescent="0.25">
      <c r="A34" s="16" t="s">
        <v>204</v>
      </c>
      <c r="B34" s="16" t="s">
        <v>218</v>
      </c>
    </row>
    <row r="36" spans="1:2" x14ac:dyDescent="0.25">
      <c r="B36" s="16" t="s">
        <v>419</v>
      </c>
    </row>
    <row r="37" spans="1:2" x14ac:dyDescent="0.25">
      <c r="B37" s="16" t="s">
        <v>432</v>
      </c>
    </row>
    <row r="38" spans="1:2" x14ac:dyDescent="0.25">
      <c r="B38" s="16" t="s">
        <v>433</v>
      </c>
    </row>
    <row r="39" spans="1:2" x14ac:dyDescent="0.25">
      <c r="B39" s="16" t="s">
        <v>434</v>
      </c>
    </row>
    <row r="40" spans="1:2" x14ac:dyDescent="0.25">
      <c r="B40" s="16" t="s">
        <v>435</v>
      </c>
    </row>
    <row r="41" spans="1:2" x14ac:dyDescent="0.25">
      <c r="B41" s="16" t="s">
        <v>423</v>
      </c>
    </row>
    <row r="42" spans="1:2" x14ac:dyDescent="0.25">
      <c r="B42" s="16" t="s">
        <v>436</v>
      </c>
    </row>
    <row r="44" spans="1:2" x14ac:dyDescent="0.25">
      <c r="B44" s="16" t="s">
        <v>210</v>
      </c>
    </row>
    <row r="45" spans="1:2" x14ac:dyDescent="0.25">
      <c r="B45" s="16" t="s">
        <v>211</v>
      </c>
    </row>
    <row r="48" spans="1:2" x14ac:dyDescent="0.25">
      <c r="A48" s="17" t="str">
        <f>HYPERLINK("#'WAGERING 9'!A2", "&lt;&lt;&lt; Previous table")</f>
        <v>&lt;&lt;&lt; Previous table</v>
      </c>
    </row>
    <row r="49" spans="1:1" x14ac:dyDescent="0.25">
      <c r="A49" s="17" t="str">
        <f>HYPERLINK("#'WAGERING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dimension ref="A1:S5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HYPERLINK("#'INDEX'!B121", "Link to index")</f>
        <v>Link to index</v>
      </c>
    </row>
    <row r="2" spans="1:19" ht="15.75" customHeight="1" x14ac:dyDescent="0.25">
      <c r="A2" s="287" t="s">
        <v>442</v>
      </c>
      <c r="B2" s="286"/>
      <c r="C2" s="286"/>
      <c r="D2" s="286"/>
      <c r="E2" s="286"/>
      <c r="F2" s="286"/>
      <c r="G2" s="286"/>
      <c r="H2" s="286"/>
      <c r="I2" s="286"/>
      <c r="J2" s="286"/>
      <c r="K2" s="286"/>
      <c r="L2" s="286"/>
      <c r="M2" s="286"/>
      <c r="N2" s="286"/>
      <c r="O2" s="286"/>
      <c r="P2" s="286"/>
      <c r="Q2" s="286"/>
      <c r="R2" s="286"/>
      <c r="S2" s="286"/>
    </row>
    <row r="3" spans="1:19" ht="15.75" customHeight="1" x14ac:dyDescent="0.25">
      <c r="A3" s="287" t="s">
        <v>139</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246">
        <v>5.5179999999999998</v>
      </c>
      <c r="C7" s="10" t="s">
        <v>159</v>
      </c>
      <c r="D7" s="246">
        <v>334.90300000000002</v>
      </c>
      <c r="E7" s="10" t="s">
        <v>159</v>
      </c>
      <c r="F7" s="246">
        <v>3.2360000000000002</v>
      </c>
      <c r="G7" s="10" t="s">
        <v>159</v>
      </c>
      <c r="H7" s="246">
        <v>77.436999999999998</v>
      </c>
      <c r="I7" s="10" t="s">
        <v>159</v>
      </c>
      <c r="J7" s="246">
        <v>23.495000000000001</v>
      </c>
      <c r="K7" s="10" t="s">
        <v>181</v>
      </c>
      <c r="L7" s="246">
        <v>12.026999999999999</v>
      </c>
      <c r="M7" s="10" t="s">
        <v>159</v>
      </c>
      <c r="N7" s="246">
        <v>142.12299999999999</v>
      </c>
      <c r="O7" s="10" t="s">
        <v>159</v>
      </c>
      <c r="P7" s="246">
        <v>42.328000000000003</v>
      </c>
      <c r="Q7" s="10" t="s">
        <v>159</v>
      </c>
      <c r="R7" s="246">
        <v>641.06700000000001</v>
      </c>
      <c r="S7" s="10" t="s">
        <v>181</v>
      </c>
    </row>
    <row r="8" spans="1:19" x14ac:dyDescent="0.25">
      <c r="A8" s="12" t="s">
        <v>171</v>
      </c>
      <c r="B8" s="246">
        <v>6.7480000000000002</v>
      </c>
      <c r="C8" s="10" t="s">
        <v>159</v>
      </c>
      <c r="D8" s="246">
        <v>337.9</v>
      </c>
      <c r="E8" s="10" t="s">
        <v>159</v>
      </c>
      <c r="F8" s="246">
        <v>3.7690000000000001</v>
      </c>
      <c r="G8" s="10" t="s">
        <v>159</v>
      </c>
      <c r="H8" s="246">
        <v>77.912000000000006</v>
      </c>
      <c r="I8" s="10" t="s">
        <v>159</v>
      </c>
      <c r="J8" s="246">
        <v>22.350999999999999</v>
      </c>
      <c r="K8" s="10" t="s">
        <v>181</v>
      </c>
      <c r="L8" s="246">
        <v>11.343</v>
      </c>
      <c r="M8" s="10" t="s">
        <v>159</v>
      </c>
      <c r="N8" s="246">
        <v>122.28</v>
      </c>
      <c r="O8" s="10" t="s">
        <v>159</v>
      </c>
      <c r="P8" s="246">
        <v>44.613999999999997</v>
      </c>
      <c r="Q8" s="10" t="s">
        <v>159</v>
      </c>
      <c r="R8" s="246">
        <v>626.91700000000003</v>
      </c>
      <c r="S8" s="10" t="s">
        <v>181</v>
      </c>
    </row>
    <row r="9" spans="1:19" x14ac:dyDescent="0.25">
      <c r="A9" s="12" t="s">
        <v>172</v>
      </c>
      <c r="B9" s="246">
        <v>3.9830000000000001</v>
      </c>
      <c r="C9" s="10" t="s">
        <v>159</v>
      </c>
      <c r="D9" s="246">
        <v>339.23599999999999</v>
      </c>
      <c r="E9" s="10" t="s">
        <v>159</v>
      </c>
      <c r="F9" s="246">
        <v>3.8879999999999999</v>
      </c>
      <c r="G9" s="10" t="s">
        <v>159</v>
      </c>
      <c r="H9" s="246">
        <v>79.8</v>
      </c>
      <c r="I9" s="10" t="s">
        <v>159</v>
      </c>
      <c r="J9" s="246">
        <v>22.783999999999999</v>
      </c>
      <c r="K9" s="10" t="s">
        <v>181</v>
      </c>
      <c r="L9" s="246">
        <v>10.391999999999999</v>
      </c>
      <c r="M9" s="10" t="s">
        <v>159</v>
      </c>
      <c r="N9" s="246">
        <v>121.51300000000001</v>
      </c>
      <c r="O9" s="10" t="s">
        <v>159</v>
      </c>
      <c r="P9" s="246">
        <v>33.942999999999998</v>
      </c>
      <c r="Q9" s="10" t="s">
        <v>159</v>
      </c>
      <c r="R9" s="246">
        <v>615.53899999999999</v>
      </c>
      <c r="S9" s="10" t="s">
        <v>181</v>
      </c>
    </row>
    <row r="10" spans="1:19" x14ac:dyDescent="0.25">
      <c r="A10" s="12" t="s">
        <v>173</v>
      </c>
      <c r="B10" s="246">
        <v>5.9160000000000004</v>
      </c>
      <c r="C10" s="10" t="s">
        <v>159</v>
      </c>
      <c r="D10" s="246">
        <v>285.42399999999998</v>
      </c>
      <c r="E10" s="10" t="s">
        <v>159</v>
      </c>
      <c r="F10" s="246">
        <v>4.0739999999999998</v>
      </c>
      <c r="G10" s="10" t="s">
        <v>159</v>
      </c>
      <c r="H10" s="246">
        <v>80.099999999999994</v>
      </c>
      <c r="I10" s="10" t="s">
        <v>181</v>
      </c>
      <c r="J10" s="246">
        <v>24.411000000000001</v>
      </c>
      <c r="K10" s="10" t="s">
        <v>181</v>
      </c>
      <c r="L10" s="246">
        <v>9.1989999999999998</v>
      </c>
      <c r="M10" s="10" t="s">
        <v>159</v>
      </c>
      <c r="N10" s="246">
        <v>128.126</v>
      </c>
      <c r="O10" s="10" t="s">
        <v>159</v>
      </c>
      <c r="P10" s="246">
        <v>36.838000000000001</v>
      </c>
      <c r="Q10" s="10" t="s">
        <v>159</v>
      </c>
      <c r="R10" s="246">
        <v>574.08799999999997</v>
      </c>
      <c r="S10" s="10" t="s">
        <v>181</v>
      </c>
    </row>
    <row r="11" spans="1:19" x14ac:dyDescent="0.25">
      <c r="A11" s="12" t="s">
        <v>174</v>
      </c>
      <c r="B11" s="246">
        <v>4.74</v>
      </c>
      <c r="C11" s="10" t="s">
        <v>159</v>
      </c>
      <c r="D11" s="246">
        <v>192.34800000000001</v>
      </c>
      <c r="E11" s="10" t="s">
        <v>159</v>
      </c>
      <c r="F11" s="246">
        <v>5.0609999999999999</v>
      </c>
      <c r="G11" s="10" t="s">
        <v>159</v>
      </c>
      <c r="H11" s="246">
        <v>82</v>
      </c>
      <c r="I11" s="10" t="s">
        <v>181</v>
      </c>
      <c r="J11" s="246">
        <v>23.82</v>
      </c>
      <c r="K11" s="10" t="s">
        <v>181</v>
      </c>
      <c r="L11" s="246">
        <v>8.0540000000000003</v>
      </c>
      <c r="M11" s="10" t="s">
        <v>159</v>
      </c>
      <c r="N11" s="246">
        <v>135.553</v>
      </c>
      <c r="O11" s="10" t="s">
        <v>159</v>
      </c>
      <c r="P11" s="246">
        <v>39.124000000000002</v>
      </c>
      <c r="Q11" s="10" t="s">
        <v>159</v>
      </c>
      <c r="R11" s="246">
        <v>490.7</v>
      </c>
      <c r="S11" s="10" t="s">
        <v>181</v>
      </c>
    </row>
    <row r="12" spans="1:19" x14ac:dyDescent="0.25">
      <c r="A12" s="12" t="s">
        <v>175</v>
      </c>
      <c r="B12" s="246">
        <v>5.1769999999999996</v>
      </c>
      <c r="C12" s="10" t="s">
        <v>181</v>
      </c>
      <c r="D12" s="246">
        <v>193.61099999999999</v>
      </c>
      <c r="E12" s="10" t="s">
        <v>159</v>
      </c>
      <c r="F12" s="246">
        <v>7.5810000000000004</v>
      </c>
      <c r="G12" s="10" t="s">
        <v>159</v>
      </c>
      <c r="H12" s="246">
        <v>50.448</v>
      </c>
      <c r="I12" s="10" t="s">
        <v>181</v>
      </c>
      <c r="J12" s="246">
        <v>24.053000000000001</v>
      </c>
      <c r="K12" s="10" t="s">
        <v>181</v>
      </c>
      <c r="L12" s="246">
        <v>6.3110210000000002</v>
      </c>
      <c r="M12" s="10" t="s">
        <v>159</v>
      </c>
      <c r="N12" s="246">
        <v>138.197</v>
      </c>
      <c r="O12" s="10" t="s">
        <v>159</v>
      </c>
      <c r="P12" s="246">
        <v>40.841000000000001</v>
      </c>
      <c r="Q12" s="10" t="s">
        <v>159</v>
      </c>
      <c r="R12" s="246">
        <v>466.219021</v>
      </c>
      <c r="S12" s="10" t="s">
        <v>181</v>
      </c>
    </row>
    <row r="13" spans="1:19" x14ac:dyDescent="0.25">
      <c r="A13" s="12" t="s">
        <v>176</v>
      </c>
      <c r="B13" s="246">
        <v>2.802</v>
      </c>
      <c r="C13" s="10" t="s">
        <v>181</v>
      </c>
      <c r="D13" s="246">
        <v>138.16800000000001</v>
      </c>
      <c r="E13" s="10" t="s">
        <v>159</v>
      </c>
      <c r="F13" s="246">
        <v>7.4749999999999996</v>
      </c>
      <c r="G13" s="10" t="s">
        <v>159</v>
      </c>
      <c r="H13" s="246">
        <v>26.79</v>
      </c>
      <c r="I13" s="10" t="s">
        <v>181</v>
      </c>
      <c r="J13" s="246">
        <v>15.866</v>
      </c>
      <c r="K13" s="10" t="s">
        <v>181</v>
      </c>
      <c r="L13" s="246">
        <v>0.71020000000000005</v>
      </c>
      <c r="M13" s="10" t="s">
        <v>181</v>
      </c>
      <c r="N13" s="246">
        <v>94.286000000000001</v>
      </c>
      <c r="O13" s="10" t="s">
        <v>159</v>
      </c>
      <c r="P13" s="246">
        <v>42.421999999999997</v>
      </c>
      <c r="Q13" s="10" t="s">
        <v>159</v>
      </c>
      <c r="R13" s="246">
        <v>328.51920000000001</v>
      </c>
      <c r="S13" s="10" t="s">
        <v>181</v>
      </c>
    </row>
    <row r="14" spans="1:19" x14ac:dyDescent="0.25">
      <c r="A14" s="12" t="s">
        <v>177</v>
      </c>
      <c r="B14" s="246">
        <v>2.6930000000000001</v>
      </c>
      <c r="C14" s="10" t="s">
        <v>181</v>
      </c>
      <c r="D14" s="246">
        <v>142.346</v>
      </c>
      <c r="E14" s="10" t="s">
        <v>181</v>
      </c>
      <c r="F14" s="246">
        <v>7.4710000000000001</v>
      </c>
      <c r="G14" s="10" t="s">
        <v>159</v>
      </c>
      <c r="H14" s="246">
        <v>27.306000000000001</v>
      </c>
      <c r="I14" s="10" t="s">
        <v>181</v>
      </c>
      <c r="J14" s="246">
        <v>0.31</v>
      </c>
      <c r="K14" s="10" t="s">
        <v>181</v>
      </c>
      <c r="L14" s="246">
        <v>1.0999999999999999E-2</v>
      </c>
      <c r="M14" s="10" t="s">
        <v>181</v>
      </c>
      <c r="N14" s="246">
        <v>99.418999999999997</v>
      </c>
      <c r="O14" s="10" t="s">
        <v>181</v>
      </c>
      <c r="P14" s="246">
        <v>44.542000000000002</v>
      </c>
      <c r="Q14" s="10" t="s">
        <v>159</v>
      </c>
      <c r="R14" s="246">
        <v>324.09800000000001</v>
      </c>
      <c r="S14" s="10" t="s">
        <v>181</v>
      </c>
    </row>
    <row r="15" spans="1:19" x14ac:dyDescent="0.25">
      <c r="A15" s="12" t="s">
        <v>178</v>
      </c>
      <c r="B15" s="246">
        <v>3.0739999999999998</v>
      </c>
      <c r="C15" s="10" t="s">
        <v>181</v>
      </c>
      <c r="D15" s="246">
        <v>145.673</v>
      </c>
      <c r="E15" s="10" t="s">
        <v>159</v>
      </c>
      <c r="F15" s="246">
        <v>9.0370000000000008</v>
      </c>
      <c r="G15" s="10" t="s">
        <v>159</v>
      </c>
      <c r="H15" s="246">
        <v>28.841999999999999</v>
      </c>
      <c r="I15" s="10" t="s">
        <v>181</v>
      </c>
      <c r="J15" s="246">
        <v>7.2869999999999999</v>
      </c>
      <c r="K15" s="10" t="s">
        <v>181</v>
      </c>
      <c r="L15" s="246">
        <v>0.03</v>
      </c>
      <c r="M15" s="10" t="s">
        <v>181</v>
      </c>
      <c r="N15" s="246">
        <v>103.628</v>
      </c>
      <c r="O15" s="10" t="s">
        <v>181</v>
      </c>
      <c r="P15" s="246">
        <v>48.326999999999998</v>
      </c>
      <c r="Q15" s="10" t="s">
        <v>159</v>
      </c>
      <c r="R15" s="246">
        <v>345.89800000000002</v>
      </c>
      <c r="S15" s="10" t="s">
        <v>181</v>
      </c>
    </row>
    <row r="16" spans="1:19" x14ac:dyDescent="0.25">
      <c r="A16" s="12" t="s">
        <v>182</v>
      </c>
      <c r="B16" s="246">
        <v>6.1989999999999998</v>
      </c>
      <c r="C16" s="10" t="s">
        <v>181</v>
      </c>
      <c r="D16" s="246">
        <v>151.34399999999999</v>
      </c>
      <c r="E16" s="10" t="s">
        <v>159</v>
      </c>
      <c r="F16" s="246">
        <v>9.4770000000000003</v>
      </c>
      <c r="G16" s="10" t="s">
        <v>159</v>
      </c>
      <c r="H16" s="246">
        <v>31.289000000000001</v>
      </c>
      <c r="I16" s="10" t="s">
        <v>181</v>
      </c>
      <c r="J16" s="246">
        <v>7.484</v>
      </c>
      <c r="K16" s="10" t="s">
        <v>181</v>
      </c>
      <c r="L16" s="246">
        <v>3.2000000000000001E-2</v>
      </c>
      <c r="M16" s="10" t="s">
        <v>181</v>
      </c>
      <c r="N16" s="246">
        <v>108.572</v>
      </c>
      <c r="O16" s="10" t="s">
        <v>181</v>
      </c>
      <c r="P16" s="246">
        <v>51.899000000000001</v>
      </c>
      <c r="Q16" s="10" t="s">
        <v>159</v>
      </c>
      <c r="R16" s="246">
        <v>366.29599999999999</v>
      </c>
      <c r="S16" s="10" t="s">
        <v>181</v>
      </c>
    </row>
    <row r="17" spans="1:19" x14ac:dyDescent="0.25">
      <c r="A17" s="12" t="s">
        <v>183</v>
      </c>
      <c r="B17" s="246">
        <v>7.9020000000000001</v>
      </c>
      <c r="C17" s="10" t="s">
        <v>181</v>
      </c>
      <c r="D17" s="246">
        <v>157.637</v>
      </c>
      <c r="E17" s="10" t="s">
        <v>159</v>
      </c>
      <c r="F17" s="246">
        <v>11.273</v>
      </c>
      <c r="G17" s="10" t="s">
        <v>159</v>
      </c>
      <c r="H17" s="246">
        <v>33.095999999999997</v>
      </c>
      <c r="I17" s="10" t="s">
        <v>181</v>
      </c>
      <c r="J17" s="246">
        <v>7.9729999999999999</v>
      </c>
      <c r="K17" s="10" t="s">
        <v>181</v>
      </c>
      <c r="L17" s="246">
        <v>0.03</v>
      </c>
      <c r="M17" s="10" t="s">
        <v>181</v>
      </c>
      <c r="N17" s="246">
        <v>115.148</v>
      </c>
      <c r="O17" s="10" t="s">
        <v>181</v>
      </c>
      <c r="P17" s="246">
        <v>52.98</v>
      </c>
      <c r="Q17" s="10" t="s">
        <v>159</v>
      </c>
      <c r="R17" s="246">
        <v>386.03899999999999</v>
      </c>
      <c r="S17" s="10" t="s">
        <v>181</v>
      </c>
    </row>
    <row r="18" spans="1:19" x14ac:dyDescent="0.25">
      <c r="A18" s="12" t="s">
        <v>184</v>
      </c>
      <c r="B18" s="246">
        <v>6.6580000000000004</v>
      </c>
      <c r="C18" s="10" t="s">
        <v>181</v>
      </c>
      <c r="D18" s="246">
        <v>150.768</v>
      </c>
      <c r="E18" s="10" t="s">
        <v>159</v>
      </c>
      <c r="F18" s="246">
        <v>12.30217</v>
      </c>
      <c r="G18" s="10" t="s">
        <v>159</v>
      </c>
      <c r="H18" s="246">
        <v>34.725026290000002</v>
      </c>
      <c r="I18" s="10" t="s">
        <v>181</v>
      </c>
      <c r="J18" s="246">
        <v>6.8739999999999997</v>
      </c>
      <c r="K18" s="10" t="s">
        <v>181</v>
      </c>
      <c r="L18" s="246">
        <v>2.9000000000000001E-2</v>
      </c>
      <c r="M18" s="10" t="s">
        <v>181</v>
      </c>
      <c r="N18" s="246">
        <v>116.71299999999999</v>
      </c>
      <c r="O18" s="10" t="s">
        <v>181</v>
      </c>
      <c r="P18" s="246">
        <v>57.545999999999999</v>
      </c>
      <c r="Q18" s="10" t="s">
        <v>159</v>
      </c>
      <c r="R18" s="246">
        <v>385.61519628999997</v>
      </c>
      <c r="S18" s="10" t="s">
        <v>181</v>
      </c>
    </row>
    <row r="19" spans="1:19" x14ac:dyDescent="0.25">
      <c r="A19" s="12" t="s">
        <v>185</v>
      </c>
      <c r="B19" s="246">
        <v>7.3120000000000003</v>
      </c>
      <c r="C19" s="10" t="s">
        <v>181</v>
      </c>
      <c r="D19" s="246">
        <v>154.46799999999999</v>
      </c>
      <c r="E19" s="10" t="s">
        <v>159</v>
      </c>
      <c r="F19" s="246">
        <v>16.507000000000001</v>
      </c>
      <c r="G19" s="10" t="s">
        <v>159</v>
      </c>
      <c r="H19" s="246">
        <v>37.182013060000003</v>
      </c>
      <c r="I19" s="10" t="s">
        <v>181</v>
      </c>
      <c r="J19" s="246">
        <v>7.4980000000000002</v>
      </c>
      <c r="K19" s="10" t="s">
        <v>181</v>
      </c>
      <c r="L19" s="246">
        <v>2.7E-2</v>
      </c>
      <c r="M19" s="10" t="s">
        <v>181</v>
      </c>
      <c r="N19" s="246">
        <v>122.50700000000001</v>
      </c>
      <c r="O19" s="10" t="s">
        <v>181</v>
      </c>
      <c r="P19" s="246">
        <v>61.606000000000002</v>
      </c>
      <c r="Q19" s="10" t="s">
        <v>159</v>
      </c>
      <c r="R19" s="246">
        <v>407.10701305999999</v>
      </c>
      <c r="S19" s="10" t="s">
        <v>181</v>
      </c>
    </row>
    <row r="20" spans="1:19" x14ac:dyDescent="0.25">
      <c r="A20" s="12" t="s">
        <v>186</v>
      </c>
      <c r="B20" s="246">
        <v>9.0169999999999995</v>
      </c>
      <c r="C20" s="10" t="s">
        <v>181</v>
      </c>
      <c r="D20" s="246">
        <v>148.16800000000001</v>
      </c>
      <c r="E20" s="10" t="s">
        <v>159</v>
      </c>
      <c r="F20" s="246">
        <v>20.145045509999999</v>
      </c>
      <c r="G20" s="10" t="s">
        <v>159</v>
      </c>
      <c r="H20" s="246">
        <v>37.363601240000001</v>
      </c>
      <c r="I20" s="10" t="s">
        <v>181</v>
      </c>
      <c r="J20" s="246">
        <v>7.1269999999999998</v>
      </c>
      <c r="K20" s="10" t="s">
        <v>181</v>
      </c>
      <c r="L20" s="246">
        <v>5.67</v>
      </c>
      <c r="M20" s="10" t="s">
        <v>181</v>
      </c>
      <c r="N20" s="246">
        <v>124.247</v>
      </c>
      <c r="O20" s="10" t="s">
        <v>181</v>
      </c>
      <c r="P20" s="246">
        <v>30.645</v>
      </c>
      <c r="Q20" s="10" t="s">
        <v>159</v>
      </c>
      <c r="R20" s="246">
        <v>382.38264674999999</v>
      </c>
      <c r="S20" s="10" t="s">
        <v>181</v>
      </c>
    </row>
    <row r="21" spans="1:19" x14ac:dyDescent="0.25">
      <c r="A21" s="12" t="s">
        <v>188</v>
      </c>
      <c r="B21" s="246">
        <v>5.9359999999999999</v>
      </c>
      <c r="C21" s="10" t="s">
        <v>181</v>
      </c>
      <c r="D21" s="246">
        <v>160.131</v>
      </c>
      <c r="E21" s="10" t="s">
        <v>159</v>
      </c>
      <c r="F21" s="246">
        <v>21.824000000000002</v>
      </c>
      <c r="G21" s="10" t="s">
        <v>159</v>
      </c>
      <c r="H21" s="246">
        <v>40.262</v>
      </c>
      <c r="I21" s="10" t="s">
        <v>181</v>
      </c>
      <c r="J21" s="246">
        <v>7.859</v>
      </c>
      <c r="K21" s="10" t="s">
        <v>181</v>
      </c>
      <c r="L21" s="246">
        <v>7.9349999999999996</v>
      </c>
      <c r="M21" s="10" t="s">
        <v>181</v>
      </c>
      <c r="N21" s="246">
        <v>129.923</v>
      </c>
      <c r="O21" s="10" t="s">
        <v>181</v>
      </c>
      <c r="P21" s="246">
        <v>32.336850460000001</v>
      </c>
      <c r="Q21" s="10" t="s">
        <v>159</v>
      </c>
      <c r="R21" s="246">
        <v>406.20685046</v>
      </c>
      <c r="S21" s="10" t="s">
        <v>181</v>
      </c>
    </row>
    <row r="22" spans="1:19" x14ac:dyDescent="0.25">
      <c r="A22" s="12" t="s">
        <v>189</v>
      </c>
      <c r="B22" s="246">
        <v>8.8789999999999996</v>
      </c>
      <c r="C22" s="10" t="s">
        <v>181</v>
      </c>
      <c r="D22" s="246">
        <v>166.96199999999999</v>
      </c>
      <c r="E22" s="10" t="s">
        <v>159</v>
      </c>
      <c r="F22" s="246">
        <v>16.063683000000001</v>
      </c>
      <c r="G22" s="10" t="s">
        <v>159</v>
      </c>
      <c r="H22" s="246">
        <v>39.881999999999998</v>
      </c>
      <c r="I22" s="10" t="s">
        <v>181</v>
      </c>
      <c r="J22" s="246">
        <v>7.0940000000000003</v>
      </c>
      <c r="K22" s="10" t="s">
        <v>181</v>
      </c>
      <c r="L22" s="246">
        <v>6.7190000000000003</v>
      </c>
      <c r="M22" s="10" t="s">
        <v>181</v>
      </c>
      <c r="N22" s="246">
        <v>133.78802354999999</v>
      </c>
      <c r="O22" s="10" t="s">
        <v>181</v>
      </c>
      <c r="P22" s="246">
        <v>31.658999999999999</v>
      </c>
      <c r="Q22" s="10" t="s">
        <v>159</v>
      </c>
      <c r="R22" s="246">
        <v>411.04670655000001</v>
      </c>
      <c r="S22" s="10" t="s">
        <v>181</v>
      </c>
    </row>
    <row r="23" spans="1:19" x14ac:dyDescent="0.25">
      <c r="A23" s="12" t="s">
        <v>190</v>
      </c>
      <c r="B23" s="246">
        <v>1.601</v>
      </c>
      <c r="C23" s="10" t="s">
        <v>181</v>
      </c>
      <c r="D23" s="246">
        <v>162.81100000000001</v>
      </c>
      <c r="E23" s="10" t="s">
        <v>159</v>
      </c>
      <c r="F23" s="246">
        <v>9.1904509999999995</v>
      </c>
      <c r="G23" s="10" t="s">
        <v>159</v>
      </c>
      <c r="H23" s="246">
        <v>40.015999999999998</v>
      </c>
      <c r="I23" s="10" t="s">
        <v>181</v>
      </c>
      <c r="J23" s="246">
        <v>1.99</v>
      </c>
      <c r="K23" s="10" t="s">
        <v>181</v>
      </c>
      <c r="L23" s="246">
        <v>2.4529999999999998</v>
      </c>
      <c r="M23" s="10" t="s">
        <v>181</v>
      </c>
      <c r="N23" s="246">
        <v>131.58099999999999</v>
      </c>
      <c r="O23" s="10" t="s">
        <v>181</v>
      </c>
      <c r="P23" s="246">
        <v>33.994199999999999</v>
      </c>
      <c r="Q23" s="10" t="s">
        <v>159</v>
      </c>
      <c r="R23" s="246">
        <v>383.63665099999997</v>
      </c>
      <c r="S23" s="10" t="s">
        <v>181</v>
      </c>
    </row>
    <row r="24" spans="1:19" x14ac:dyDescent="0.25">
      <c r="A24" s="12" t="s">
        <v>191</v>
      </c>
      <c r="B24" s="246">
        <v>1.349</v>
      </c>
      <c r="C24" s="10" t="s">
        <v>181</v>
      </c>
      <c r="D24" s="246">
        <v>160.30699999999999</v>
      </c>
      <c r="E24" s="10" t="s">
        <v>159</v>
      </c>
      <c r="F24" s="246">
        <v>9.4047940000000008</v>
      </c>
      <c r="G24" s="10" t="s">
        <v>159</v>
      </c>
      <c r="H24" s="246">
        <v>41.048000000000002</v>
      </c>
      <c r="I24" s="10" t="s">
        <v>181</v>
      </c>
      <c r="J24" s="246">
        <v>1.2989999999999999</v>
      </c>
      <c r="K24" s="10" t="s">
        <v>181</v>
      </c>
      <c r="L24" s="246">
        <v>2.2200000000000002</v>
      </c>
      <c r="M24" s="10" t="s">
        <v>181</v>
      </c>
      <c r="N24" s="246">
        <v>131.13999999999999</v>
      </c>
      <c r="O24" s="10" t="s">
        <v>181</v>
      </c>
      <c r="P24" s="246">
        <v>36.410200000000003</v>
      </c>
      <c r="Q24" s="10" t="s">
        <v>159</v>
      </c>
      <c r="R24" s="246">
        <v>383.17799400000001</v>
      </c>
      <c r="S24" s="10" t="s">
        <v>181</v>
      </c>
    </row>
    <row r="25" spans="1:19" x14ac:dyDescent="0.25">
      <c r="A25" s="12" t="s">
        <v>192</v>
      </c>
      <c r="B25" s="246">
        <v>3.9820000000000002</v>
      </c>
      <c r="C25" s="10" t="s">
        <v>181</v>
      </c>
      <c r="D25" s="246">
        <v>157.41300000000001</v>
      </c>
      <c r="E25" s="10" t="s">
        <v>159</v>
      </c>
      <c r="F25" s="246">
        <v>6.4691316499999996</v>
      </c>
      <c r="G25" s="10" t="s">
        <v>159</v>
      </c>
      <c r="H25" s="246">
        <v>41.021999999999998</v>
      </c>
      <c r="I25" s="10" t="s">
        <v>181</v>
      </c>
      <c r="J25" s="246">
        <v>0.89</v>
      </c>
      <c r="K25" s="10" t="s">
        <v>181</v>
      </c>
      <c r="L25" s="246">
        <v>2.5375700000000001</v>
      </c>
      <c r="M25" s="10" t="s">
        <v>181</v>
      </c>
      <c r="N25" s="246">
        <v>62.593000000000004</v>
      </c>
      <c r="O25" s="10" t="s">
        <v>181</v>
      </c>
      <c r="P25" s="246">
        <v>40.417000000000002</v>
      </c>
      <c r="Q25" s="10" t="s">
        <v>159</v>
      </c>
      <c r="R25" s="246">
        <v>315.32370164999998</v>
      </c>
      <c r="S25" s="10" t="s">
        <v>181</v>
      </c>
    </row>
    <row r="26" spans="1:19" x14ac:dyDescent="0.25">
      <c r="A26" s="12" t="s">
        <v>193</v>
      </c>
      <c r="B26" s="246">
        <v>4.17</v>
      </c>
      <c r="C26" s="10" t="s">
        <v>181</v>
      </c>
      <c r="D26" s="246">
        <v>154.595</v>
      </c>
      <c r="E26" s="10" t="s">
        <v>159</v>
      </c>
      <c r="F26" s="246">
        <v>6.7337610000000003</v>
      </c>
      <c r="G26" s="10" t="s">
        <v>159</v>
      </c>
      <c r="H26" s="246">
        <v>39.981999999999999</v>
      </c>
      <c r="I26" s="10" t="s">
        <v>181</v>
      </c>
      <c r="J26" s="246">
        <v>0.59699999999999998</v>
      </c>
      <c r="K26" s="10" t="s">
        <v>181</v>
      </c>
      <c r="L26" s="246">
        <v>2.6607500000000002</v>
      </c>
      <c r="M26" s="10" t="s">
        <v>181</v>
      </c>
      <c r="N26" s="246">
        <v>52.063540680000003</v>
      </c>
      <c r="O26" s="10" t="s">
        <v>181</v>
      </c>
      <c r="P26" s="246">
        <v>42.716000000000001</v>
      </c>
      <c r="Q26" s="10" t="s">
        <v>159</v>
      </c>
      <c r="R26" s="246">
        <v>303.51805167999999</v>
      </c>
      <c r="S26" s="10" t="s">
        <v>181</v>
      </c>
    </row>
    <row r="27" spans="1:19" x14ac:dyDescent="0.25">
      <c r="A27" s="12" t="s">
        <v>194</v>
      </c>
      <c r="B27" s="246">
        <v>4.0000000000000001E-3</v>
      </c>
      <c r="C27" s="10" t="s">
        <v>181</v>
      </c>
      <c r="D27" s="246">
        <v>159.84700000000001</v>
      </c>
      <c r="E27" s="10" t="s">
        <v>159</v>
      </c>
      <c r="F27" s="246">
        <v>10.003717</v>
      </c>
      <c r="G27" s="10" t="s">
        <v>159</v>
      </c>
      <c r="H27" s="246">
        <v>12.01</v>
      </c>
      <c r="I27" s="10" t="s">
        <v>181</v>
      </c>
      <c r="J27" s="246">
        <v>0.56399999999999995</v>
      </c>
      <c r="K27" s="10" t="s">
        <v>181</v>
      </c>
      <c r="L27" s="246">
        <v>2.8603000000000001</v>
      </c>
      <c r="M27" s="10" t="s">
        <v>181</v>
      </c>
      <c r="N27" s="246">
        <v>52.671999999999997</v>
      </c>
      <c r="O27" s="10" t="s">
        <v>181</v>
      </c>
      <c r="P27" s="246">
        <v>42.277000000000001</v>
      </c>
      <c r="Q27" s="10" t="s">
        <v>159</v>
      </c>
      <c r="R27" s="246">
        <v>280.23801700000001</v>
      </c>
      <c r="S27" s="10" t="s">
        <v>181</v>
      </c>
    </row>
    <row r="28" spans="1:19" x14ac:dyDescent="0.25">
      <c r="A28" s="12" t="s">
        <v>196</v>
      </c>
      <c r="B28" s="246">
        <v>0</v>
      </c>
      <c r="C28" s="10" t="s">
        <v>179</v>
      </c>
      <c r="D28" s="246">
        <v>132.07499999999999</v>
      </c>
      <c r="E28" s="10" t="s">
        <v>159</v>
      </c>
      <c r="F28" s="246">
        <v>7.1336199999999996</v>
      </c>
      <c r="G28" s="10" t="s">
        <v>159</v>
      </c>
      <c r="H28" s="246">
        <v>10.965999999999999</v>
      </c>
      <c r="I28" s="10" t="s">
        <v>181</v>
      </c>
      <c r="J28" s="246">
        <v>0.44</v>
      </c>
      <c r="K28" s="10" t="s">
        <v>181</v>
      </c>
      <c r="L28" s="246">
        <v>2.9449000000000001</v>
      </c>
      <c r="M28" s="10" t="s">
        <v>181</v>
      </c>
      <c r="N28" s="246">
        <v>49.905999999999999</v>
      </c>
      <c r="O28" s="10" t="s">
        <v>181</v>
      </c>
      <c r="P28" s="246">
        <v>41.905000000000001</v>
      </c>
      <c r="Q28" s="10" t="s">
        <v>159</v>
      </c>
      <c r="R28" s="246">
        <v>245.37052</v>
      </c>
      <c r="S28" s="10" t="s">
        <v>181</v>
      </c>
    </row>
    <row r="29" spans="1:19" x14ac:dyDescent="0.25">
      <c r="A29" s="12" t="s">
        <v>197</v>
      </c>
      <c r="B29" s="246">
        <v>0</v>
      </c>
      <c r="C29" s="10" t="s">
        <v>179</v>
      </c>
      <c r="D29" s="246">
        <v>106.69799999999999</v>
      </c>
      <c r="E29" s="10" t="s">
        <v>159</v>
      </c>
      <c r="F29" s="246">
        <v>6.9519099999999998</v>
      </c>
      <c r="G29" s="10" t="s">
        <v>159</v>
      </c>
      <c r="H29" s="246">
        <v>10.202709370000001</v>
      </c>
      <c r="I29" s="10" t="s">
        <v>181</v>
      </c>
      <c r="J29" s="246">
        <v>0.51200000000000001</v>
      </c>
      <c r="K29" s="10" t="s">
        <v>181</v>
      </c>
      <c r="L29" s="246">
        <v>0.73140000000000005</v>
      </c>
      <c r="M29" s="10" t="s">
        <v>181</v>
      </c>
      <c r="N29" s="246">
        <v>49.256999999999998</v>
      </c>
      <c r="O29" s="10" t="s">
        <v>181</v>
      </c>
      <c r="P29" s="246">
        <v>40.351072709999997</v>
      </c>
      <c r="Q29" s="10" t="s">
        <v>159</v>
      </c>
      <c r="R29" s="246">
        <v>214.70409208000001</v>
      </c>
      <c r="S29" s="10" t="s">
        <v>181</v>
      </c>
    </row>
    <row r="30" spans="1:19" x14ac:dyDescent="0.25">
      <c r="A30" s="12" t="s">
        <v>199</v>
      </c>
      <c r="B30" s="246">
        <v>0</v>
      </c>
      <c r="C30" s="10" t="s">
        <v>179</v>
      </c>
      <c r="D30" s="246">
        <v>109.176</v>
      </c>
      <c r="E30" s="10" t="s">
        <v>159</v>
      </c>
      <c r="F30" s="246">
        <v>8.0850000000000009</v>
      </c>
      <c r="G30" s="10" t="s">
        <v>443</v>
      </c>
      <c r="H30" s="246">
        <v>9.7488703900000004</v>
      </c>
      <c r="I30" s="10" t="s">
        <v>181</v>
      </c>
      <c r="J30" s="246">
        <v>32.405000000000001</v>
      </c>
      <c r="K30" s="10" t="s">
        <v>430</v>
      </c>
      <c r="L30" s="246">
        <v>0</v>
      </c>
      <c r="M30" s="10" t="s">
        <v>179</v>
      </c>
      <c r="N30" s="246">
        <v>49.341271639984001</v>
      </c>
      <c r="O30" s="10" t="s">
        <v>181</v>
      </c>
      <c r="P30" s="246">
        <v>41.511000000000003</v>
      </c>
      <c r="Q30" s="10" t="s">
        <v>159</v>
      </c>
      <c r="R30" s="246">
        <v>250.267142029984</v>
      </c>
      <c r="S30" s="10" t="s">
        <v>444</v>
      </c>
    </row>
    <row r="31" spans="1:19" x14ac:dyDescent="0.25">
      <c r="A31" s="12" t="s">
        <v>200</v>
      </c>
      <c r="B31" s="246">
        <v>0</v>
      </c>
      <c r="C31" s="10" t="s">
        <v>179</v>
      </c>
      <c r="D31" s="246">
        <v>93.450999999999993</v>
      </c>
      <c r="E31" s="10" t="s">
        <v>159</v>
      </c>
      <c r="F31" s="246">
        <v>7.6589999999999998</v>
      </c>
      <c r="G31" s="10" t="s">
        <v>159</v>
      </c>
      <c r="H31" s="246">
        <v>0</v>
      </c>
      <c r="I31" s="10" t="s">
        <v>195</v>
      </c>
      <c r="J31" s="246">
        <v>35.209000000000003</v>
      </c>
      <c r="K31" s="10" t="s">
        <v>201</v>
      </c>
      <c r="L31" s="246">
        <v>0</v>
      </c>
      <c r="M31" s="10" t="s">
        <v>179</v>
      </c>
      <c r="N31" s="246">
        <v>54.961429380594197</v>
      </c>
      <c r="O31" s="10" t="s">
        <v>445</v>
      </c>
      <c r="P31" s="246">
        <v>41.905999999999999</v>
      </c>
      <c r="Q31" s="10" t="s">
        <v>229</v>
      </c>
      <c r="R31" s="246">
        <v>233.18642938059401</v>
      </c>
      <c r="S31" s="10" t="s">
        <v>202</v>
      </c>
    </row>
    <row r="32" spans="1:19" x14ac:dyDescent="0.25">
      <c r="A32" s="15" t="s">
        <v>203</v>
      </c>
      <c r="B32" s="247">
        <v>11.484999999999999</v>
      </c>
      <c r="C32" s="14" t="s">
        <v>159</v>
      </c>
      <c r="D32" s="247">
        <v>172.041</v>
      </c>
      <c r="E32" s="14" t="s">
        <v>256</v>
      </c>
      <c r="F32" s="247">
        <v>6.6379999999999999</v>
      </c>
      <c r="G32" s="14" t="s">
        <v>159</v>
      </c>
      <c r="H32" s="247">
        <v>121.578</v>
      </c>
      <c r="I32" s="14" t="s">
        <v>257</v>
      </c>
      <c r="J32" s="247">
        <v>34.4</v>
      </c>
      <c r="K32" s="14" t="s">
        <v>159</v>
      </c>
      <c r="L32" s="247">
        <v>4.7115049999999998</v>
      </c>
      <c r="M32" s="14" t="s">
        <v>446</v>
      </c>
      <c r="N32" s="247">
        <v>57.394784054429302</v>
      </c>
      <c r="O32" s="14" t="s">
        <v>259</v>
      </c>
      <c r="P32" s="247">
        <v>80.174000000000007</v>
      </c>
      <c r="Q32" s="14" t="s">
        <v>159</v>
      </c>
      <c r="R32" s="247">
        <v>488.42228905442897</v>
      </c>
      <c r="S32" s="14" t="s">
        <v>181</v>
      </c>
    </row>
    <row r="34" spans="1:2" x14ac:dyDescent="0.25">
      <c r="A34" s="16" t="s">
        <v>204</v>
      </c>
      <c r="B34" s="16" t="s">
        <v>230</v>
      </c>
    </row>
    <row r="36" spans="1:2" x14ac:dyDescent="0.25">
      <c r="B36" s="16" t="s">
        <v>419</v>
      </c>
    </row>
    <row r="37" spans="1:2" x14ac:dyDescent="0.25">
      <c r="B37" s="16" t="s">
        <v>447</v>
      </c>
    </row>
    <row r="38" spans="1:2" x14ac:dyDescent="0.25">
      <c r="B38" s="16" t="s">
        <v>448</v>
      </c>
    </row>
    <row r="39" spans="1:2" x14ac:dyDescent="0.25">
      <c r="B39" s="16" t="s">
        <v>449</v>
      </c>
    </row>
    <row r="40" spans="1:2" x14ac:dyDescent="0.25">
      <c r="B40" s="16" t="s">
        <v>450</v>
      </c>
    </row>
    <row r="41" spans="1:2" x14ac:dyDescent="0.25">
      <c r="B41" s="16" t="s">
        <v>451</v>
      </c>
    </row>
    <row r="42" spans="1:2" x14ac:dyDescent="0.25">
      <c r="B42" s="16" t="s">
        <v>452</v>
      </c>
    </row>
    <row r="43" spans="1:2" x14ac:dyDescent="0.25">
      <c r="B43" s="16" t="s">
        <v>453</v>
      </c>
    </row>
    <row r="44" spans="1:2" x14ac:dyDescent="0.25">
      <c r="B44" s="16" t="s">
        <v>454</v>
      </c>
    </row>
    <row r="46" spans="1:2" x14ac:dyDescent="0.25">
      <c r="B46" s="16" t="s">
        <v>322</v>
      </c>
    </row>
    <row r="47" spans="1:2" x14ac:dyDescent="0.25">
      <c r="B47" s="16" t="s">
        <v>210</v>
      </c>
    </row>
    <row r="48" spans="1:2" x14ac:dyDescent="0.25">
      <c r="B48" s="16" t="s">
        <v>211</v>
      </c>
    </row>
    <row r="49" spans="1:2" x14ac:dyDescent="0.25">
      <c r="B49" s="16" t="s">
        <v>212</v>
      </c>
    </row>
    <row r="52" spans="1:2" x14ac:dyDescent="0.25">
      <c r="A52" s="17" t="str">
        <f>HYPERLINK("#'WAGERING 10'!A2", "&lt;&lt;&lt; Previous table")</f>
        <v>&lt;&lt;&lt; Previous table</v>
      </c>
    </row>
    <row r="53" spans="1:2" x14ac:dyDescent="0.25">
      <c r="A53" s="17" t="str">
        <f>HYPERLINK("#'WAGERING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dimension ref="A1:S5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HYPERLINK("#'INDEX'!B122", "Link to index")</f>
        <v>Link to index</v>
      </c>
    </row>
    <row r="2" spans="1:19" ht="15.75" customHeight="1" x14ac:dyDescent="0.25">
      <c r="A2" s="287" t="s">
        <v>455</v>
      </c>
      <c r="B2" s="286"/>
      <c r="C2" s="286"/>
      <c r="D2" s="286"/>
      <c r="E2" s="286"/>
      <c r="F2" s="286"/>
      <c r="G2" s="286"/>
      <c r="H2" s="286"/>
      <c r="I2" s="286"/>
      <c r="J2" s="286"/>
      <c r="K2" s="286"/>
      <c r="L2" s="286"/>
      <c r="M2" s="286"/>
      <c r="N2" s="286"/>
      <c r="O2" s="286"/>
      <c r="P2" s="286"/>
      <c r="Q2" s="286"/>
      <c r="R2" s="286"/>
      <c r="S2" s="286"/>
    </row>
    <row r="3" spans="1:19" ht="15.75" customHeight="1" x14ac:dyDescent="0.25">
      <c r="A3" s="287" t="s">
        <v>140</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248">
        <v>10.069914826498399</v>
      </c>
      <c r="C7" s="10" t="s">
        <v>159</v>
      </c>
      <c r="D7" s="248">
        <v>611.17156309148299</v>
      </c>
      <c r="E7" s="10" t="s">
        <v>159</v>
      </c>
      <c r="F7" s="248">
        <v>5.9054447949526798</v>
      </c>
      <c r="G7" s="10" t="s">
        <v>159</v>
      </c>
      <c r="H7" s="248">
        <v>141.31641798107299</v>
      </c>
      <c r="I7" s="10" t="s">
        <v>159</v>
      </c>
      <c r="J7" s="248">
        <v>42.876522082018901</v>
      </c>
      <c r="K7" s="10" t="s">
        <v>181</v>
      </c>
      <c r="L7" s="248">
        <v>21.948326498422698</v>
      </c>
      <c r="M7" s="10" t="s">
        <v>159</v>
      </c>
      <c r="N7" s="248">
        <v>259.36326656151402</v>
      </c>
      <c r="O7" s="10" t="s">
        <v>159</v>
      </c>
      <c r="P7" s="248">
        <v>77.245261829653003</v>
      </c>
      <c r="Q7" s="10" t="s">
        <v>159</v>
      </c>
      <c r="R7" s="248">
        <v>1169.8967176656199</v>
      </c>
      <c r="S7" s="10" t="s">
        <v>181</v>
      </c>
    </row>
    <row r="8" spans="1:19" x14ac:dyDescent="0.25">
      <c r="A8" s="12" t="s">
        <v>171</v>
      </c>
      <c r="B8" s="248">
        <v>11.811552193646</v>
      </c>
      <c r="C8" s="10" t="s">
        <v>159</v>
      </c>
      <c r="D8" s="248">
        <v>591.45279878971303</v>
      </c>
      <c r="E8" s="10" t="s">
        <v>159</v>
      </c>
      <c r="F8" s="248">
        <v>6.5971754916792804</v>
      </c>
      <c r="G8" s="10" t="s">
        <v>159</v>
      </c>
      <c r="H8" s="248">
        <v>136.37546747352499</v>
      </c>
      <c r="I8" s="10" t="s">
        <v>159</v>
      </c>
      <c r="J8" s="248">
        <v>39.122703479576401</v>
      </c>
      <c r="K8" s="10" t="s">
        <v>181</v>
      </c>
      <c r="L8" s="248">
        <v>19.8545400907716</v>
      </c>
      <c r="M8" s="10" t="s">
        <v>159</v>
      </c>
      <c r="N8" s="248">
        <v>214.036248108926</v>
      </c>
      <c r="O8" s="10" t="s">
        <v>159</v>
      </c>
      <c r="P8" s="248">
        <v>78.091373676248097</v>
      </c>
      <c r="Q8" s="10" t="s">
        <v>159</v>
      </c>
      <c r="R8" s="248">
        <v>1097.3418593040799</v>
      </c>
      <c r="S8" s="10" t="s">
        <v>181</v>
      </c>
    </row>
    <row r="9" spans="1:19" x14ac:dyDescent="0.25">
      <c r="A9" s="12" t="s">
        <v>172</v>
      </c>
      <c r="B9" s="248">
        <v>6.8781059701492504</v>
      </c>
      <c r="C9" s="10" t="s">
        <v>159</v>
      </c>
      <c r="D9" s="248">
        <v>585.81500298507501</v>
      </c>
      <c r="E9" s="10" t="s">
        <v>159</v>
      </c>
      <c r="F9" s="248">
        <v>6.71405373134328</v>
      </c>
      <c r="G9" s="10" t="s">
        <v>159</v>
      </c>
      <c r="H9" s="248">
        <v>137.803880597015</v>
      </c>
      <c r="I9" s="10" t="s">
        <v>159</v>
      </c>
      <c r="J9" s="248">
        <v>39.344907462686599</v>
      </c>
      <c r="K9" s="10" t="s">
        <v>181</v>
      </c>
      <c r="L9" s="248">
        <v>17.9455880597015</v>
      </c>
      <c r="M9" s="10" t="s">
        <v>159</v>
      </c>
      <c r="N9" s="248">
        <v>209.836628358209</v>
      </c>
      <c r="O9" s="10" t="s">
        <v>159</v>
      </c>
      <c r="P9" s="248">
        <v>58.615001492537303</v>
      </c>
      <c r="Q9" s="10" t="s">
        <v>159</v>
      </c>
      <c r="R9" s="248">
        <v>1062.95316865672</v>
      </c>
      <c r="S9" s="10" t="s">
        <v>181</v>
      </c>
    </row>
    <row r="10" spans="1:19" x14ac:dyDescent="0.25">
      <c r="A10" s="12" t="s">
        <v>173</v>
      </c>
      <c r="B10" s="248">
        <v>10.2161373134328</v>
      </c>
      <c r="C10" s="10" t="s">
        <v>159</v>
      </c>
      <c r="D10" s="248">
        <v>492.88890746268697</v>
      </c>
      <c r="E10" s="10" t="s">
        <v>159</v>
      </c>
      <c r="F10" s="248">
        <v>7.0352507462686598</v>
      </c>
      <c r="G10" s="10" t="s">
        <v>159</v>
      </c>
      <c r="H10" s="248">
        <v>138.321940298507</v>
      </c>
      <c r="I10" s="10" t="s">
        <v>181</v>
      </c>
      <c r="J10" s="248">
        <v>42.154517910447801</v>
      </c>
      <c r="K10" s="10" t="s">
        <v>181</v>
      </c>
      <c r="L10" s="248">
        <v>15.885437313432799</v>
      </c>
      <c r="M10" s="10" t="s">
        <v>159</v>
      </c>
      <c r="N10" s="248">
        <v>221.256391044776</v>
      </c>
      <c r="O10" s="10" t="s">
        <v>159</v>
      </c>
      <c r="P10" s="248">
        <v>63.614277611940302</v>
      </c>
      <c r="Q10" s="10" t="s">
        <v>159</v>
      </c>
      <c r="R10" s="248">
        <v>991.37285970149196</v>
      </c>
      <c r="S10" s="10" t="s">
        <v>181</v>
      </c>
    </row>
    <row r="11" spans="1:19" x14ac:dyDescent="0.25">
      <c r="A11" s="12" t="s">
        <v>174</v>
      </c>
      <c r="B11" s="248">
        <v>8.0887610619469008</v>
      </c>
      <c r="C11" s="10" t="s">
        <v>159</v>
      </c>
      <c r="D11" s="248">
        <v>328.23987610619503</v>
      </c>
      <c r="E11" s="10" t="s">
        <v>159</v>
      </c>
      <c r="F11" s="248">
        <v>8.6365442477876098</v>
      </c>
      <c r="G11" s="10" t="s">
        <v>159</v>
      </c>
      <c r="H11" s="248">
        <v>139.93215339233001</v>
      </c>
      <c r="I11" s="10" t="s">
        <v>181</v>
      </c>
      <c r="J11" s="248">
        <v>40.648584070796502</v>
      </c>
      <c r="K11" s="10" t="s">
        <v>181</v>
      </c>
      <c r="L11" s="248">
        <v>13.744067846607701</v>
      </c>
      <c r="M11" s="10" t="s">
        <v>159</v>
      </c>
      <c r="N11" s="248">
        <v>231.31979498525101</v>
      </c>
      <c r="O11" s="10" t="s">
        <v>159</v>
      </c>
      <c r="P11" s="248">
        <v>66.764702064896795</v>
      </c>
      <c r="Q11" s="10" t="s">
        <v>159</v>
      </c>
      <c r="R11" s="248">
        <v>837.37448377581097</v>
      </c>
      <c r="S11" s="10" t="s">
        <v>181</v>
      </c>
    </row>
    <row r="12" spans="1:19" x14ac:dyDescent="0.25">
      <c r="A12" s="12" t="s">
        <v>175</v>
      </c>
      <c r="B12" s="248">
        <v>8.6308198847262201</v>
      </c>
      <c r="C12" s="10" t="s">
        <v>181</v>
      </c>
      <c r="D12" s="248">
        <v>322.77799279538903</v>
      </c>
      <c r="E12" s="10" t="s">
        <v>159</v>
      </c>
      <c r="F12" s="248">
        <v>12.638641210374599</v>
      </c>
      <c r="G12" s="10" t="s">
        <v>159</v>
      </c>
      <c r="H12" s="248">
        <v>84.104230547550401</v>
      </c>
      <c r="I12" s="10" t="s">
        <v>181</v>
      </c>
      <c r="J12" s="248">
        <v>40.099886167146998</v>
      </c>
      <c r="K12" s="10" t="s">
        <v>181</v>
      </c>
      <c r="L12" s="248">
        <v>10.5213995634006</v>
      </c>
      <c r="M12" s="10" t="s">
        <v>159</v>
      </c>
      <c r="N12" s="248">
        <v>230.39471037464</v>
      </c>
      <c r="O12" s="10" t="s">
        <v>159</v>
      </c>
      <c r="P12" s="248">
        <v>68.0879495677233</v>
      </c>
      <c r="Q12" s="10" t="s">
        <v>159</v>
      </c>
      <c r="R12" s="248">
        <v>777.25563011095096</v>
      </c>
      <c r="S12" s="10" t="s">
        <v>181</v>
      </c>
    </row>
    <row r="13" spans="1:19" x14ac:dyDescent="0.25">
      <c r="A13" s="12" t="s">
        <v>176</v>
      </c>
      <c r="B13" s="248">
        <v>4.4047744565217402</v>
      </c>
      <c r="C13" s="10" t="s">
        <v>181</v>
      </c>
      <c r="D13" s="248">
        <v>217.20159782608701</v>
      </c>
      <c r="E13" s="10" t="s">
        <v>159</v>
      </c>
      <c r="F13" s="248">
        <v>11.750781249999999</v>
      </c>
      <c r="G13" s="10" t="s">
        <v>159</v>
      </c>
      <c r="H13" s="248">
        <v>42.114171195652197</v>
      </c>
      <c r="I13" s="10" t="s">
        <v>181</v>
      </c>
      <c r="J13" s="248">
        <v>24.941524456521702</v>
      </c>
      <c r="K13" s="10" t="s">
        <v>181</v>
      </c>
      <c r="L13" s="248">
        <v>1.1164421195652201</v>
      </c>
      <c r="M13" s="10" t="s">
        <v>181</v>
      </c>
      <c r="N13" s="248">
        <v>148.21861684782601</v>
      </c>
      <c r="O13" s="10" t="s">
        <v>159</v>
      </c>
      <c r="P13" s="248">
        <v>66.687845108695697</v>
      </c>
      <c r="Q13" s="10" t="s">
        <v>159</v>
      </c>
      <c r="R13" s="248">
        <v>516.43575326087</v>
      </c>
      <c r="S13" s="10" t="s">
        <v>181</v>
      </c>
    </row>
    <row r="14" spans="1:19" x14ac:dyDescent="0.25">
      <c r="A14" s="12" t="s">
        <v>177</v>
      </c>
      <c r="B14" s="248">
        <v>4.1159854689564099</v>
      </c>
      <c r="C14" s="10" t="s">
        <v>181</v>
      </c>
      <c r="D14" s="248">
        <v>217.56185204755599</v>
      </c>
      <c r="E14" s="10" t="s">
        <v>181</v>
      </c>
      <c r="F14" s="248">
        <v>11.4186882430647</v>
      </c>
      <c r="G14" s="10" t="s">
        <v>159</v>
      </c>
      <c r="H14" s="248">
        <v>41.7345336856011</v>
      </c>
      <c r="I14" s="10" t="s">
        <v>181</v>
      </c>
      <c r="J14" s="248">
        <v>0.47380449141347403</v>
      </c>
      <c r="K14" s="10" t="s">
        <v>181</v>
      </c>
      <c r="L14" s="248">
        <v>1.68124174372523E-2</v>
      </c>
      <c r="M14" s="10" t="s">
        <v>181</v>
      </c>
      <c r="N14" s="248">
        <v>151.952157199472</v>
      </c>
      <c r="O14" s="10" t="s">
        <v>181</v>
      </c>
      <c r="P14" s="248">
        <v>68.078063408190204</v>
      </c>
      <c r="Q14" s="10" t="s">
        <v>159</v>
      </c>
      <c r="R14" s="248">
        <v>495.35189696169101</v>
      </c>
      <c r="S14" s="10" t="s">
        <v>181</v>
      </c>
    </row>
    <row r="15" spans="1:19" x14ac:dyDescent="0.25">
      <c r="A15" s="12" t="s">
        <v>178</v>
      </c>
      <c r="B15" s="248">
        <v>4.5597666666666701</v>
      </c>
      <c r="C15" s="10" t="s">
        <v>181</v>
      </c>
      <c r="D15" s="248">
        <v>216.081616666667</v>
      </c>
      <c r="E15" s="10" t="s">
        <v>159</v>
      </c>
      <c r="F15" s="248">
        <v>13.4048833333333</v>
      </c>
      <c r="G15" s="10" t="s">
        <v>159</v>
      </c>
      <c r="H15" s="248">
        <v>42.782299999999999</v>
      </c>
      <c r="I15" s="10" t="s">
        <v>181</v>
      </c>
      <c r="J15" s="248">
        <v>10.809049999999999</v>
      </c>
      <c r="K15" s="10" t="s">
        <v>181</v>
      </c>
      <c r="L15" s="248">
        <v>4.4499999999999998E-2</v>
      </c>
      <c r="M15" s="10" t="s">
        <v>181</v>
      </c>
      <c r="N15" s="248">
        <v>153.71486666666701</v>
      </c>
      <c r="O15" s="10" t="s">
        <v>181</v>
      </c>
      <c r="P15" s="248">
        <v>71.685050000000004</v>
      </c>
      <c r="Q15" s="10" t="s">
        <v>159</v>
      </c>
      <c r="R15" s="248">
        <v>513.08203333333302</v>
      </c>
      <c r="S15" s="10" t="s">
        <v>181</v>
      </c>
    </row>
    <row r="16" spans="1:19" x14ac:dyDescent="0.25">
      <c r="A16" s="12" t="s">
        <v>182</v>
      </c>
      <c r="B16" s="248">
        <v>8.9765244055068791</v>
      </c>
      <c r="C16" s="10" t="s">
        <v>181</v>
      </c>
      <c r="D16" s="248">
        <v>219.155204005006</v>
      </c>
      <c r="E16" s="10" t="s">
        <v>159</v>
      </c>
      <c r="F16" s="248">
        <v>13.723265331664599</v>
      </c>
      <c r="G16" s="10" t="s">
        <v>159</v>
      </c>
      <c r="H16" s="248">
        <v>45.308351689612003</v>
      </c>
      <c r="I16" s="10" t="s">
        <v>181</v>
      </c>
      <c r="J16" s="248">
        <v>10.8372816020025</v>
      </c>
      <c r="K16" s="10" t="s">
        <v>181</v>
      </c>
      <c r="L16" s="248">
        <v>4.6337922403003801E-2</v>
      </c>
      <c r="M16" s="10" t="s">
        <v>181</v>
      </c>
      <c r="N16" s="248">
        <v>157.21877847309099</v>
      </c>
      <c r="O16" s="10" t="s">
        <v>181</v>
      </c>
      <c r="P16" s="248">
        <v>75.152869837296606</v>
      </c>
      <c r="Q16" s="10" t="s">
        <v>159</v>
      </c>
      <c r="R16" s="248">
        <v>530.41861326658295</v>
      </c>
      <c r="S16" s="10" t="s">
        <v>181</v>
      </c>
    </row>
    <row r="17" spans="1:19" x14ac:dyDescent="0.25">
      <c r="A17" s="12" t="s">
        <v>183</v>
      </c>
      <c r="B17" s="248">
        <v>11.176789731051301</v>
      </c>
      <c r="C17" s="10" t="s">
        <v>181</v>
      </c>
      <c r="D17" s="248">
        <v>222.965781173594</v>
      </c>
      <c r="E17" s="10" t="s">
        <v>159</v>
      </c>
      <c r="F17" s="248">
        <v>15.9448178484108</v>
      </c>
      <c r="G17" s="10" t="s">
        <v>159</v>
      </c>
      <c r="H17" s="248">
        <v>46.811823960880197</v>
      </c>
      <c r="I17" s="10" t="s">
        <v>181</v>
      </c>
      <c r="J17" s="248">
        <v>11.2772139364303</v>
      </c>
      <c r="K17" s="10" t="s">
        <v>181</v>
      </c>
      <c r="L17" s="248">
        <v>4.24327628361858E-2</v>
      </c>
      <c r="M17" s="10" t="s">
        <v>181</v>
      </c>
      <c r="N17" s="248">
        <v>162.86825916870399</v>
      </c>
      <c r="O17" s="10" t="s">
        <v>181</v>
      </c>
      <c r="P17" s="248">
        <v>74.936259168704197</v>
      </c>
      <c r="Q17" s="10" t="s">
        <v>159</v>
      </c>
      <c r="R17" s="248">
        <v>546.02337775061096</v>
      </c>
      <c r="S17" s="10" t="s">
        <v>181</v>
      </c>
    </row>
    <row r="18" spans="1:19" x14ac:dyDescent="0.25">
      <c r="A18" s="12" t="s">
        <v>184</v>
      </c>
      <c r="B18" s="248">
        <v>9.1271398104265398</v>
      </c>
      <c r="C18" s="10" t="s">
        <v>181</v>
      </c>
      <c r="D18" s="248">
        <v>206.68077725118499</v>
      </c>
      <c r="E18" s="10" t="s">
        <v>159</v>
      </c>
      <c r="F18" s="248">
        <v>16.864467642180099</v>
      </c>
      <c r="G18" s="10" t="s">
        <v>159</v>
      </c>
      <c r="H18" s="248">
        <v>47.602909262476302</v>
      </c>
      <c r="I18" s="10" t="s">
        <v>181</v>
      </c>
      <c r="J18" s="248">
        <v>9.4232440758293805</v>
      </c>
      <c r="K18" s="10" t="s">
        <v>181</v>
      </c>
      <c r="L18" s="248">
        <v>3.97547393364929E-2</v>
      </c>
      <c r="M18" s="10" t="s">
        <v>181</v>
      </c>
      <c r="N18" s="248">
        <v>159.996375592417</v>
      </c>
      <c r="O18" s="10" t="s">
        <v>181</v>
      </c>
      <c r="P18" s="248">
        <v>78.887111374407596</v>
      </c>
      <c r="Q18" s="10" t="s">
        <v>159</v>
      </c>
      <c r="R18" s="248">
        <v>528.62177974825795</v>
      </c>
      <c r="S18" s="10" t="s">
        <v>181</v>
      </c>
    </row>
    <row r="19" spans="1:19" x14ac:dyDescent="0.25">
      <c r="A19" s="12" t="s">
        <v>185</v>
      </c>
      <c r="B19" s="248">
        <v>9.7353095512082906</v>
      </c>
      <c r="C19" s="10" t="s">
        <v>181</v>
      </c>
      <c r="D19" s="248">
        <v>205.66107710011499</v>
      </c>
      <c r="E19" s="10" t="s">
        <v>159</v>
      </c>
      <c r="F19" s="248">
        <v>21.9776743383199</v>
      </c>
      <c r="G19" s="10" t="s">
        <v>159</v>
      </c>
      <c r="H19" s="248">
        <v>49.504705535581103</v>
      </c>
      <c r="I19" s="10" t="s">
        <v>181</v>
      </c>
      <c r="J19" s="248">
        <v>9.9829528193325707</v>
      </c>
      <c r="K19" s="10" t="s">
        <v>181</v>
      </c>
      <c r="L19" s="248">
        <v>3.5948216340621397E-2</v>
      </c>
      <c r="M19" s="10" t="s">
        <v>181</v>
      </c>
      <c r="N19" s="248">
        <v>163.107708860759</v>
      </c>
      <c r="O19" s="10" t="s">
        <v>181</v>
      </c>
      <c r="P19" s="248">
        <v>82.023178365937895</v>
      </c>
      <c r="Q19" s="10" t="s">
        <v>159</v>
      </c>
      <c r="R19" s="248">
        <v>542.028554787595</v>
      </c>
      <c r="S19" s="10" t="s">
        <v>181</v>
      </c>
    </row>
    <row r="20" spans="1:19" x14ac:dyDescent="0.25">
      <c r="A20" s="12" t="s">
        <v>186</v>
      </c>
      <c r="B20" s="248">
        <v>11.6176714922049</v>
      </c>
      <c r="C20" s="10" t="s">
        <v>181</v>
      </c>
      <c r="D20" s="248">
        <v>190.902423162584</v>
      </c>
      <c r="E20" s="10" t="s">
        <v>159</v>
      </c>
      <c r="F20" s="248">
        <v>25.955253513441001</v>
      </c>
      <c r="G20" s="10" t="s">
        <v>159</v>
      </c>
      <c r="H20" s="248">
        <v>48.139962844855198</v>
      </c>
      <c r="I20" s="10" t="s">
        <v>181</v>
      </c>
      <c r="J20" s="248">
        <v>9.1825601336302896</v>
      </c>
      <c r="K20" s="10" t="s">
        <v>181</v>
      </c>
      <c r="L20" s="248">
        <v>7.3053340757238301</v>
      </c>
      <c r="M20" s="10" t="s">
        <v>181</v>
      </c>
      <c r="N20" s="248">
        <v>160.082159242762</v>
      </c>
      <c r="O20" s="10" t="s">
        <v>181</v>
      </c>
      <c r="P20" s="248">
        <v>39.483591314031202</v>
      </c>
      <c r="Q20" s="10" t="s">
        <v>159</v>
      </c>
      <c r="R20" s="248">
        <v>492.66895577923202</v>
      </c>
      <c r="S20" s="10" t="s">
        <v>181</v>
      </c>
    </row>
    <row r="21" spans="1:19" x14ac:dyDescent="0.25">
      <c r="A21" s="12" t="s">
        <v>188</v>
      </c>
      <c r="B21" s="248">
        <v>7.41679481641469</v>
      </c>
      <c r="C21" s="10" t="s">
        <v>181</v>
      </c>
      <c r="D21" s="248">
        <v>200.077286177106</v>
      </c>
      <c r="E21" s="10" t="s">
        <v>159</v>
      </c>
      <c r="F21" s="248">
        <v>27.268215982721401</v>
      </c>
      <c r="G21" s="10" t="s">
        <v>159</v>
      </c>
      <c r="H21" s="248">
        <v>50.305760259179301</v>
      </c>
      <c r="I21" s="10" t="s">
        <v>181</v>
      </c>
      <c r="J21" s="248">
        <v>9.8195064794816407</v>
      </c>
      <c r="K21" s="10" t="s">
        <v>181</v>
      </c>
      <c r="L21" s="248">
        <v>9.9144654427645804</v>
      </c>
      <c r="M21" s="10" t="s">
        <v>181</v>
      </c>
      <c r="N21" s="248">
        <v>162.333597192225</v>
      </c>
      <c r="O21" s="10" t="s">
        <v>181</v>
      </c>
      <c r="P21" s="248">
        <v>40.403602572591801</v>
      </c>
      <c r="Q21" s="10" t="s">
        <v>159</v>
      </c>
      <c r="R21" s="248">
        <v>507.53922892248403</v>
      </c>
      <c r="S21" s="10" t="s">
        <v>181</v>
      </c>
    </row>
    <row r="22" spans="1:19" x14ac:dyDescent="0.25">
      <c r="A22" s="12" t="s">
        <v>189</v>
      </c>
      <c r="B22" s="248">
        <v>10.836501054852301</v>
      </c>
      <c r="C22" s="10" t="s">
        <v>181</v>
      </c>
      <c r="D22" s="248">
        <v>203.77113291139199</v>
      </c>
      <c r="E22" s="10" t="s">
        <v>159</v>
      </c>
      <c r="F22" s="248">
        <v>19.605148977848099</v>
      </c>
      <c r="G22" s="10" t="s">
        <v>159</v>
      </c>
      <c r="H22" s="248">
        <v>48.674550632911398</v>
      </c>
      <c r="I22" s="10" t="s">
        <v>181</v>
      </c>
      <c r="J22" s="248">
        <v>8.6579725738396593</v>
      </c>
      <c r="K22" s="10" t="s">
        <v>181</v>
      </c>
      <c r="L22" s="248">
        <v>8.2002985232067491</v>
      </c>
      <c r="M22" s="10" t="s">
        <v>181</v>
      </c>
      <c r="N22" s="248">
        <v>163.283484438133</v>
      </c>
      <c r="O22" s="10" t="s">
        <v>181</v>
      </c>
      <c r="P22" s="248">
        <v>38.638674050632901</v>
      </c>
      <c r="Q22" s="10" t="s">
        <v>159</v>
      </c>
      <c r="R22" s="248">
        <v>501.66776316281602</v>
      </c>
      <c r="S22" s="10" t="s">
        <v>181</v>
      </c>
    </row>
    <row r="23" spans="1:19" x14ac:dyDescent="0.25">
      <c r="A23" s="12" t="s">
        <v>190</v>
      </c>
      <c r="B23" s="248">
        <v>1.8959641760491299</v>
      </c>
      <c r="C23" s="10" t="s">
        <v>181</v>
      </c>
      <c r="D23" s="248">
        <v>192.806885363357</v>
      </c>
      <c r="E23" s="10" t="s">
        <v>159</v>
      </c>
      <c r="F23" s="248">
        <v>10.8836763633572</v>
      </c>
      <c r="G23" s="10" t="s">
        <v>159</v>
      </c>
      <c r="H23" s="248">
        <v>47.3884462640737</v>
      </c>
      <c r="I23" s="10" t="s">
        <v>181</v>
      </c>
      <c r="J23" s="248">
        <v>2.35663254861822</v>
      </c>
      <c r="K23" s="10" t="s">
        <v>181</v>
      </c>
      <c r="L23" s="248">
        <v>2.9049344933469801</v>
      </c>
      <c r="M23" s="10" t="s">
        <v>181</v>
      </c>
      <c r="N23" s="248">
        <v>155.823149437052</v>
      </c>
      <c r="O23" s="10" t="s">
        <v>181</v>
      </c>
      <c r="P23" s="248">
        <v>40.257205117707301</v>
      </c>
      <c r="Q23" s="10" t="s">
        <v>159</v>
      </c>
      <c r="R23" s="248">
        <v>454.31689376356201</v>
      </c>
      <c r="S23" s="10" t="s">
        <v>181</v>
      </c>
    </row>
    <row r="24" spans="1:19" x14ac:dyDescent="0.25">
      <c r="A24" s="12" t="s">
        <v>191</v>
      </c>
      <c r="B24" s="248">
        <v>1.5607930000000001</v>
      </c>
      <c r="C24" s="10" t="s">
        <v>181</v>
      </c>
      <c r="D24" s="248">
        <v>185.475199</v>
      </c>
      <c r="E24" s="10" t="s">
        <v>159</v>
      </c>
      <c r="F24" s="248">
        <v>10.881346658</v>
      </c>
      <c r="G24" s="10" t="s">
        <v>159</v>
      </c>
      <c r="H24" s="248">
        <v>47.492536000000001</v>
      </c>
      <c r="I24" s="10" t="s">
        <v>181</v>
      </c>
      <c r="J24" s="248">
        <v>1.5029429999999999</v>
      </c>
      <c r="K24" s="10" t="s">
        <v>181</v>
      </c>
      <c r="L24" s="248">
        <v>2.56854</v>
      </c>
      <c r="M24" s="10" t="s">
        <v>181</v>
      </c>
      <c r="N24" s="248">
        <v>151.72898000000001</v>
      </c>
      <c r="O24" s="10" t="s">
        <v>181</v>
      </c>
      <c r="P24" s="248">
        <v>42.126601399999998</v>
      </c>
      <c r="Q24" s="10" t="s">
        <v>159</v>
      </c>
      <c r="R24" s="248">
        <v>443.33693905799998</v>
      </c>
      <c r="S24" s="10" t="s">
        <v>181</v>
      </c>
    </row>
    <row r="25" spans="1:19" x14ac:dyDescent="0.25">
      <c r="A25" s="12" t="s">
        <v>192</v>
      </c>
      <c r="B25" s="248">
        <v>4.5035913978494602</v>
      </c>
      <c r="C25" s="10" t="s">
        <v>181</v>
      </c>
      <c r="D25" s="248">
        <v>178.032102639296</v>
      </c>
      <c r="E25" s="10" t="s">
        <v>159</v>
      </c>
      <c r="F25" s="248">
        <v>7.3165056882209196</v>
      </c>
      <c r="G25" s="10" t="s">
        <v>159</v>
      </c>
      <c r="H25" s="248">
        <v>46.395360703812301</v>
      </c>
      <c r="I25" s="10" t="s">
        <v>181</v>
      </c>
      <c r="J25" s="248">
        <v>1.0065786901270799</v>
      </c>
      <c r="K25" s="10" t="s">
        <v>181</v>
      </c>
      <c r="L25" s="248">
        <v>2.8699594232649099</v>
      </c>
      <c r="M25" s="10" t="s">
        <v>181</v>
      </c>
      <c r="N25" s="248">
        <v>70.791887585532805</v>
      </c>
      <c r="O25" s="10" t="s">
        <v>181</v>
      </c>
      <c r="P25" s="248">
        <v>45.711113391984398</v>
      </c>
      <c r="Q25" s="10" t="s">
        <v>159</v>
      </c>
      <c r="R25" s="248">
        <v>356.627099520088</v>
      </c>
      <c r="S25" s="10" t="s">
        <v>181</v>
      </c>
    </row>
    <row r="26" spans="1:19" x14ac:dyDescent="0.25">
      <c r="A26" s="12" t="s">
        <v>193</v>
      </c>
      <c r="B26" s="248">
        <v>4.5949428571428603</v>
      </c>
      <c r="C26" s="10" t="s">
        <v>181</v>
      </c>
      <c r="D26" s="248">
        <v>170.348966666667</v>
      </c>
      <c r="E26" s="10" t="s">
        <v>159</v>
      </c>
      <c r="F26" s="248">
        <v>7.4199633114285701</v>
      </c>
      <c r="G26" s="10" t="s">
        <v>159</v>
      </c>
      <c r="H26" s="248">
        <v>44.056356190476201</v>
      </c>
      <c r="I26" s="10" t="s">
        <v>181</v>
      </c>
      <c r="J26" s="248">
        <v>0.65783714285714301</v>
      </c>
      <c r="K26" s="10" t="s">
        <v>181</v>
      </c>
      <c r="L26" s="248">
        <v>2.9318930952381002</v>
      </c>
      <c r="M26" s="10" t="s">
        <v>181</v>
      </c>
      <c r="N26" s="248">
        <v>57.369063396914299</v>
      </c>
      <c r="O26" s="10" t="s">
        <v>181</v>
      </c>
      <c r="P26" s="248">
        <v>47.068963809523801</v>
      </c>
      <c r="Q26" s="10" t="s">
        <v>159</v>
      </c>
      <c r="R26" s="248">
        <v>334.447986470248</v>
      </c>
      <c r="S26" s="10" t="s">
        <v>181</v>
      </c>
    </row>
    <row r="27" spans="1:19" x14ac:dyDescent="0.25">
      <c r="A27" s="12" t="s">
        <v>194</v>
      </c>
      <c r="B27" s="248">
        <v>4.3333333333333297E-3</v>
      </c>
      <c r="C27" s="10" t="s">
        <v>181</v>
      </c>
      <c r="D27" s="248">
        <v>173.167583333333</v>
      </c>
      <c r="E27" s="10" t="s">
        <v>159</v>
      </c>
      <c r="F27" s="248">
        <v>10.8373600833333</v>
      </c>
      <c r="G27" s="10" t="s">
        <v>159</v>
      </c>
      <c r="H27" s="248">
        <v>13.0108333333333</v>
      </c>
      <c r="I27" s="10" t="s">
        <v>181</v>
      </c>
      <c r="J27" s="248">
        <v>0.61099999999999999</v>
      </c>
      <c r="K27" s="10" t="s">
        <v>181</v>
      </c>
      <c r="L27" s="248">
        <v>3.0986583333333302</v>
      </c>
      <c r="M27" s="10" t="s">
        <v>181</v>
      </c>
      <c r="N27" s="248">
        <v>57.061333333333302</v>
      </c>
      <c r="O27" s="10" t="s">
        <v>181</v>
      </c>
      <c r="P27" s="248">
        <v>45.800083333333298</v>
      </c>
      <c r="Q27" s="10" t="s">
        <v>159</v>
      </c>
      <c r="R27" s="248">
        <v>303.59118508333302</v>
      </c>
      <c r="S27" s="10" t="s">
        <v>181</v>
      </c>
    </row>
    <row r="28" spans="1:19" x14ac:dyDescent="0.25">
      <c r="A28" s="12" t="s">
        <v>196</v>
      </c>
      <c r="B28" s="248">
        <v>0</v>
      </c>
      <c r="C28" s="10" t="s">
        <v>179</v>
      </c>
      <c r="D28" s="248">
        <v>141.09951523545701</v>
      </c>
      <c r="E28" s="10" t="s">
        <v>159</v>
      </c>
      <c r="F28" s="248">
        <v>7.6210510987996303</v>
      </c>
      <c r="G28" s="10" t="s">
        <v>159</v>
      </c>
      <c r="H28" s="248">
        <v>11.7152927054478</v>
      </c>
      <c r="I28" s="10" t="s">
        <v>181</v>
      </c>
      <c r="J28" s="248">
        <v>0.47006463527239201</v>
      </c>
      <c r="K28" s="10" t="s">
        <v>181</v>
      </c>
      <c r="L28" s="248">
        <v>3.1461212373037899</v>
      </c>
      <c r="M28" s="10" t="s">
        <v>181</v>
      </c>
      <c r="N28" s="248">
        <v>53.316012927054501</v>
      </c>
      <c r="O28" s="10" t="s">
        <v>181</v>
      </c>
      <c r="P28" s="248">
        <v>44.768314866112703</v>
      </c>
      <c r="Q28" s="10" t="s">
        <v>159</v>
      </c>
      <c r="R28" s="248">
        <v>262.13637270544803</v>
      </c>
      <c r="S28" s="10" t="s">
        <v>181</v>
      </c>
    </row>
    <row r="29" spans="1:19" x14ac:dyDescent="0.25">
      <c r="A29" s="12" t="s">
        <v>197</v>
      </c>
      <c r="B29" s="248">
        <v>0</v>
      </c>
      <c r="C29" s="10" t="s">
        <v>179</v>
      </c>
      <c r="D29" s="248">
        <v>112.023217785844</v>
      </c>
      <c r="E29" s="10" t="s">
        <v>159</v>
      </c>
      <c r="F29" s="248">
        <v>7.2988746551724102</v>
      </c>
      <c r="G29" s="10" t="s">
        <v>159</v>
      </c>
      <c r="H29" s="248">
        <v>10.711919002804001</v>
      </c>
      <c r="I29" s="10" t="s">
        <v>181</v>
      </c>
      <c r="J29" s="248">
        <v>0.53755353901996406</v>
      </c>
      <c r="K29" s="10" t="s">
        <v>181</v>
      </c>
      <c r="L29" s="248">
        <v>0.76790362976406501</v>
      </c>
      <c r="M29" s="10" t="s">
        <v>181</v>
      </c>
      <c r="N29" s="248">
        <v>51.7153802177858</v>
      </c>
      <c r="O29" s="10" t="s">
        <v>181</v>
      </c>
      <c r="P29" s="248">
        <v>42.364964723657003</v>
      </c>
      <c r="Q29" s="10" t="s">
        <v>159</v>
      </c>
      <c r="R29" s="248">
        <v>225.41981355404701</v>
      </c>
      <c r="S29" s="10" t="s">
        <v>181</v>
      </c>
    </row>
    <row r="30" spans="1:19" x14ac:dyDescent="0.25">
      <c r="A30" s="12" t="s">
        <v>199</v>
      </c>
      <c r="B30" s="248">
        <v>0</v>
      </c>
      <c r="C30" s="10" t="s">
        <v>179</v>
      </c>
      <c r="D30" s="248">
        <v>112.481417631345</v>
      </c>
      <c r="E30" s="10" t="s">
        <v>159</v>
      </c>
      <c r="F30" s="248">
        <v>8.3297818343722199</v>
      </c>
      <c r="G30" s="10" t="s">
        <v>443</v>
      </c>
      <c r="H30" s="248">
        <v>10.0440276413446</v>
      </c>
      <c r="I30" s="10" t="s">
        <v>181</v>
      </c>
      <c r="J30" s="248">
        <v>33.386095280498701</v>
      </c>
      <c r="K30" s="10" t="s">
        <v>430</v>
      </c>
      <c r="L30" s="248">
        <v>0</v>
      </c>
      <c r="M30" s="10" t="s">
        <v>179</v>
      </c>
      <c r="N30" s="248">
        <v>50.835130264881101</v>
      </c>
      <c r="O30" s="10" t="s">
        <v>181</v>
      </c>
      <c r="P30" s="248">
        <v>42.767788958147797</v>
      </c>
      <c r="Q30" s="10" t="s">
        <v>159</v>
      </c>
      <c r="R30" s="248">
        <v>257.84424161058899</v>
      </c>
      <c r="S30" s="10" t="s">
        <v>444</v>
      </c>
    </row>
    <row r="31" spans="1:19" x14ac:dyDescent="0.25">
      <c r="A31" s="12" t="s">
        <v>200</v>
      </c>
      <c r="B31" s="248">
        <v>0</v>
      </c>
      <c r="C31" s="10" t="s">
        <v>179</v>
      </c>
      <c r="D31" s="248">
        <v>94.761443470639804</v>
      </c>
      <c r="E31" s="10" t="s">
        <v>159</v>
      </c>
      <c r="F31" s="248">
        <v>7.7664005258545101</v>
      </c>
      <c r="G31" s="10" t="s">
        <v>159</v>
      </c>
      <c r="H31" s="248">
        <v>0</v>
      </c>
      <c r="I31" s="10" t="s">
        <v>195</v>
      </c>
      <c r="J31" s="248">
        <v>35.7027283085013</v>
      </c>
      <c r="K31" s="10" t="s">
        <v>201</v>
      </c>
      <c r="L31" s="248">
        <v>0</v>
      </c>
      <c r="M31" s="10" t="s">
        <v>179</v>
      </c>
      <c r="N31" s="248">
        <v>55.732141799603397</v>
      </c>
      <c r="O31" s="10" t="s">
        <v>445</v>
      </c>
      <c r="P31" s="248">
        <v>42.493638913234001</v>
      </c>
      <c r="Q31" s="10" t="s">
        <v>229</v>
      </c>
      <c r="R31" s="248">
        <v>236.45635301783301</v>
      </c>
      <c r="S31" s="10" t="s">
        <v>202</v>
      </c>
    </row>
    <row r="32" spans="1:19" x14ac:dyDescent="0.25">
      <c r="A32" s="15" t="s">
        <v>203</v>
      </c>
      <c r="B32" s="249">
        <v>11.484999999999999</v>
      </c>
      <c r="C32" s="14" t="s">
        <v>159</v>
      </c>
      <c r="D32" s="249">
        <v>172.041</v>
      </c>
      <c r="E32" s="14" t="s">
        <v>256</v>
      </c>
      <c r="F32" s="249">
        <v>6.6379999999999999</v>
      </c>
      <c r="G32" s="14" t="s">
        <v>159</v>
      </c>
      <c r="H32" s="249">
        <v>121.578</v>
      </c>
      <c r="I32" s="14" t="s">
        <v>257</v>
      </c>
      <c r="J32" s="249">
        <v>34.4</v>
      </c>
      <c r="K32" s="14" t="s">
        <v>159</v>
      </c>
      <c r="L32" s="249">
        <v>4.7115049999999998</v>
      </c>
      <c r="M32" s="14" t="s">
        <v>446</v>
      </c>
      <c r="N32" s="249">
        <v>57.394784054429302</v>
      </c>
      <c r="O32" s="14" t="s">
        <v>259</v>
      </c>
      <c r="P32" s="249">
        <v>80.174000000000007</v>
      </c>
      <c r="Q32" s="14" t="s">
        <v>159</v>
      </c>
      <c r="R32" s="249">
        <v>488.42228905442897</v>
      </c>
      <c r="S32" s="14" t="s">
        <v>181</v>
      </c>
    </row>
    <row r="34" spans="1:2" x14ac:dyDescent="0.25">
      <c r="A34" s="16" t="s">
        <v>204</v>
      </c>
      <c r="B34" s="16" t="s">
        <v>230</v>
      </c>
    </row>
    <row r="36" spans="1:2" x14ac:dyDescent="0.25">
      <c r="B36" s="16" t="s">
        <v>419</v>
      </c>
    </row>
    <row r="37" spans="1:2" x14ac:dyDescent="0.25">
      <c r="B37" s="16" t="s">
        <v>447</v>
      </c>
    </row>
    <row r="38" spans="1:2" x14ac:dyDescent="0.25">
      <c r="B38" s="16" t="s">
        <v>448</v>
      </c>
    </row>
    <row r="39" spans="1:2" x14ac:dyDescent="0.25">
      <c r="B39" s="16" t="s">
        <v>449</v>
      </c>
    </row>
    <row r="40" spans="1:2" x14ac:dyDescent="0.25">
      <c r="B40" s="16" t="s">
        <v>450</v>
      </c>
    </row>
    <row r="41" spans="1:2" x14ac:dyDescent="0.25">
      <c r="B41" s="16" t="s">
        <v>451</v>
      </c>
    </row>
    <row r="42" spans="1:2" x14ac:dyDescent="0.25">
      <c r="B42" s="16" t="s">
        <v>452</v>
      </c>
    </row>
    <row r="43" spans="1:2" x14ac:dyDescent="0.25">
      <c r="B43" s="16" t="s">
        <v>453</v>
      </c>
    </row>
    <row r="44" spans="1:2" x14ac:dyDescent="0.25">
      <c r="B44" s="16" t="s">
        <v>454</v>
      </c>
    </row>
    <row r="46" spans="1:2" x14ac:dyDescent="0.25">
      <c r="B46" s="16" t="s">
        <v>322</v>
      </c>
    </row>
    <row r="47" spans="1:2" x14ac:dyDescent="0.25">
      <c r="B47" s="16" t="s">
        <v>210</v>
      </c>
    </row>
    <row r="48" spans="1:2" x14ac:dyDescent="0.25">
      <c r="B48" s="16" t="s">
        <v>211</v>
      </c>
    </row>
    <row r="49" spans="1:2" x14ac:dyDescent="0.25">
      <c r="B49" s="16" t="s">
        <v>212</v>
      </c>
    </row>
    <row r="52" spans="1:2" x14ac:dyDescent="0.25">
      <c r="A52" s="17" t="str">
        <f>HYPERLINK("#'WAGERING 11'!A2", "&lt;&lt;&lt; Previous table")</f>
        <v>&lt;&lt;&lt; Previous table</v>
      </c>
    </row>
    <row r="53" spans="1:2" x14ac:dyDescent="0.25">
      <c r="A53" s="17" t="str">
        <f>HYPERLINK("#'WAGERING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4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HYPERLINK("#'INDEX'!B15", "Link to index")</f>
        <v>Link to index</v>
      </c>
    </row>
    <row r="2" spans="1:19" ht="15.75" customHeight="1" x14ac:dyDescent="0.25">
      <c r="A2" s="287" t="s">
        <v>226</v>
      </c>
      <c r="B2" s="286"/>
      <c r="C2" s="286"/>
      <c r="D2" s="286"/>
      <c r="E2" s="286"/>
      <c r="F2" s="286"/>
      <c r="G2" s="286"/>
      <c r="H2" s="286"/>
      <c r="I2" s="286"/>
      <c r="J2" s="286"/>
      <c r="K2" s="286"/>
      <c r="L2" s="286"/>
      <c r="M2" s="286"/>
      <c r="N2" s="286"/>
      <c r="O2" s="286"/>
      <c r="P2" s="286"/>
      <c r="Q2" s="286"/>
      <c r="R2" s="286"/>
      <c r="S2" s="286"/>
    </row>
    <row r="3" spans="1:19" ht="15.75" customHeight="1" x14ac:dyDescent="0.25">
      <c r="A3" s="287" t="s">
        <v>33</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225</v>
      </c>
      <c r="B6" s="288"/>
      <c r="C6" s="288"/>
      <c r="D6" s="288"/>
      <c r="E6" s="288"/>
      <c r="F6" s="288"/>
      <c r="G6" s="288"/>
      <c r="H6" s="288"/>
      <c r="I6" s="288"/>
      <c r="J6" s="288"/>
      <c r="K6" s="288"/>
      <c r="L6" s="288"/>
      <c r="M6" s="288"/>
      <c r="N6" s="288"/>
      <c r="O6" s="288"/>
      <c r="P6" s="288"/>
      <c r="Q6" s="288"/>
      <c r="R6" s="288"/>
      <c r="S6" s="288"/>
    </row>
    <row r="7" spans="1:19" x14ac:dyDescent="0.25">
      <c r="A7" s="12" t="s">
        <v>170</v>
      </c>
      <c r="B7" s="34">
        <v>22.177267527549599</v>
      </c>
      <c r="C7" s="10" t="s">
        <v>159</v>
      </c>
      <c r="D7" s="34">
        <v>0</v>
      </c>
      <c r="E7" s="10" t="s">
        <v>159</v>
      </c>
      <c r="F7" s="34">
        <v>53.133386124041301</v>
      </c>
      <c r="G7" s="10" t="s">
        <v>159</v>
      </c>
      <c r="H7" s="34">
        <v>20.300894018617502</v>
      </c>
      <c r="I7" s="10" t="s">
        <v>159</v>
      </c>
      <c r="J7" s="34">
        <v>18.550377231408302</v>
      </c>
      <c r="K7" s="10" t="s">
        <v>159</v>
      </c>
      <c r="L7" s="34">
        <v>42.805276527786901</v>
      </c>
      <c r="M7" s="10" t="s">
        <v>159</v>
      </c>
      <c r="N7" s="34">
        <v>16.920731559551999</v>
      </c>
      <c r="O7" s="10" t="s">
        <v>159</v>
      </c>
      <c r="P7" s="34">
        <v>57.390862685978199</v>
      </c>
      <c r="Q7" s="10" t="s">
        <v>159</v>
      </c>
      <c r="R7" s="34">
        <v>14.9627233747395</v>
      </c>
      <c r="S7" s="10" t="s">
        <v>159</v>
      </c>
    </row>
    <row r="8" spans="1:19" x14ac:dyDescent="0.25">
      <c r="A8" s="12" t="s">
        <v>171</v>
      </c>
      <c r="B8" s="34">
        <v>16.2088859912927</v>
      </c>
      <c r="C8" s="10" t="s">
        <v>159</v>
      </c>
      <c r="D8" s="34">
        <v>7.4268452451413696</v>
      </c>
      <c r="E8" s="10" t="s">
        <v>159</v>
      </c>
      <c r="F8" s="34">
        <v>59.764374934873103</v>
      </c>
      <c r="G8" s="10" t="s">
        <v>159</v>
      </c>
      <c r="H8" s="34">
        <v>26.830054353809601</v>
      </c>
      <c r="I8" s="10" t="s">
        <v>159</v>
      </c>
      <c r="J8" s="34">
        <v>13.410937735432499</v>
      </c>
      <c r="K8" s="10" t="s">
        <v>159</v>
      </c>
      <c r="L8" s="34">
        <v>42.126107750826399</v>
      </c>
      <c r="M8" s="10" t="s">
        <v>159</v>
      </c>
      <c r="N8" s="34">
        <v>19.282459953249202</v>
      </c>
      <c r="O8" s="10" t="s">
        <v>159</v>
      </c>
      <c r="P8" s="34">
        <v>57.0027647332819</v>
      </c>
      <c r="Q8" s="10" t="s">
        <v>159</v>
      </c>
      <c r="R8" s="34">
        <v>19.092118502417399</v>
      </c>
      <c r="S8" s="10" t="s">
        <v>159</v>
      </c>
    </row>
    <row r="9" spans="1:19" x14ac:dyDescent="0.25">
      <c r="A9" s="12" t="s">
        <v>172</v>
      </c>
      <c r="B9" s="34">
        <v>10.440433805890001</v>
      </c>
      <c r="C9" s="10" t="s">
        <v>159</v>
      </c>
      <c r="D9" s="34">
        <v>9.1229522575173796</v>
      </c>
      <c r="E9" s="10" t="s">
        <v>159</v>
      </c>
      <c r="F9" s="34">
        <v>45.698875874262399</v>
      </c>
      <c r="G9" s="10" t="s">
        <v>159</v>
      </c>
      <c r="H9" s="34">
        <v>28.583569387119098</v>
      </c>
      <c r="I9" s="10" t="s">
        <v>159</v>
      </c>
      <c r="J9" s="34">
        <v>11.516780272491101</v>
      </c>
      <c r="K9" s="10" t="s">
        <v>159</v>
      </c>
      <c r="L9" s="34">
        <v>46.242695893889397</v>
      </c>
      <c r="M9" s="10" t="s">
        <v>159</v>
      </c>
      <c r="N9" s="34">
        <v>21.001862927481898</v>
      </c>
      <c r="O9" s="10" t="s">
        <v>159</v>
      </c>
      <c r="P9" s="34">
        <v>53.645890807670099</v>
      </c>
      <c r="Q9" s="10" t="s">
        <v>159</v>
      </c>
      <c r="R9" s="34">
        <v>19.6695789235334</v>
      </c>
      <c r="S9" s="10" t="s">
        <v>159</v>
      </c>
    </row>
    <row r="10" spans="1:19" x14ac:dyDescent="0.25">
      <c r="A10" s="12" t="s">
        <v>173</v>
      </c>
      <c r="B10" s="34">
        <v>9.6628082536487199</v>
      </c>
      <c r="C10" s="10" t="s">
        <v>159</v>
      </c>
      <c r="D10" s="34">
        <v>9.8548910363118107</v>
      </c>
      <c r="E10" s="10" t="s">
        <v>159</v>
      </c>
      <c r="F10" s="34">
        <v>42.6657308173384</v>
      </c>
      <c r="G10" s="10" t="s">
        <v>159</v>
      </c>
      <c r="H10" s="34">
        <v>26.583784440369001</v>
      </c>
      <c r="I10" s="10" t="s">
        <v>159</v>
      </c>
      <c r="J10" s="34">
        <v>11.4446094034674</v>
      </c>
      <c r="K10" s="10" t="s">
        <v>159</v>
      </c>
      <c r="L10" s="34">
        <v>42.695067882036597</v>
      </c>
      <c r="M10" s="10" t="s">
        <v>159</v>
      </c>
      <c r="N10" s="34">
        <v>23.217687796147601</v>
      </c>
      <c r="O10" s="10" t="s">
        <v>159</v>
      </c>
      <c r="P10" s="34">
        <v>51.342851337700303</v>
      </c>
      <c r="Q10" s="10" t="s">
        <v>159</v>
      </c>
      <c r="R10" s="34">
        <v>19.7231160232548</v>
      </c>
      <c r="S10" s="10" t="s">
        <v>159</v>
      </c>
    </row>
    <row r="11" spans="1:19" x14ac:dyDescent="0.25">
      <c r="A11" s="12" t="s">
        <v>174</v>
      </c>
      <c r="B11" s="34">
        <v>8.1366416180350107</v>
      </c>
      <c r="C11" s="10" t="s">
        <v>159</v>
      </c>
      <c r="D11" s="34">
        <v>9.3969515638764491</v>
      </c>
      <c r="E11" s="10" t="s">
        <v>159</v>
      </c>
      <c r="F11" s="34">
        <v>44.393482631090798</v>
      </c>
      <c r="G11" s="10" t="s">
        <v>159</v>
      </c>
      <c r="H11" s="34">
        <v>23.9282954100631</v>
      </c>
      <c r="I11" s="10" t="s">
        <v>159</v>
      </c>
      <c r="J11" s="34">
        <v>10.655234059826601</v>
      </c>
      <c r="K11" s="10" t="s">
        <v>159</v>
      </c>
      <c r="L11" s="34">
        <v>41.8233551526504</v>
      </c>
      <c r="M11" s="10" t="s">
        <v>159</v>
      </c>
      <c r="N11" s="34">
        <v>20.8821116432674</v>
      </c>
      <c r="O11" s="10" t="s">
        <v>159</v>
      </c>
      <c r="P11" s="34">
        <v>44.239676995863398</v>
      </c>
      <c r="Q11" s="10" t="s">
        <v>159</v>
      </c>
      <c r="R11" s="34">
        <v>17.634810437195998</v>
      </c>
      <c r="S11" s="10" t="s">
        <v>159</v>
      </c>
    </row>
    <row r="12" spans="1:19" x14ac:dyDescent="0.25">
      <c r="A12" s="12" t="s">
        <v>175</v>
      </c>
      <c r="B12" s="34">
        <v>8.4357619113434801</v>
      </c>
      <c r="C12" s="10" t="s">
        <v>159</v>
      </c>
      <c r="D12" s="34">
        <v>8.8108727328849206</v>
      </c>
      <c r="E12" s="10" t="s">
        <v>159</v>
      </c>
      <c r="F12" s="34">
        <v>42.2336978670916</v>
      </c>
      <c r="G12" s="10" t="s">
        <v>159</v>
      </c>
      <c r="H12" s="34">
        <v>26.2847689991283</v>
      </c>
      <c r="I12" s="10" t="s">
        <v>159</v>
      </c>
      <c r="J12" s="34">
        <v>9.8765801929183397</v>
      </c>
      <c r="K12" s="10" t="s">
        <v>159</v>
      </c>
      <c r="L12" s="34">
        <v>36.768429398465301</v>
      </c>
      <c r="M12" s="10" t="s">
        <v>159</v>
      </c>
      <c r="N12" s="34">
        <v>21.780494897689401</v>
      </c>
      <c r="O12" s="10" t="s">
        <v>159</v>
      </c>
      <c r="P12" s="34">
        <v>43.952495480003101</v>
      </c>
      <c r="Q12" s="10" t="s">
        <v>159</v>
      </c>
      <c r="R12" s="34">
        <v>17.745193300232199</v>
      </c>
      <c r="S12" s="10" t="s">
        <v>159</v>
      </c>
    </row>
    <row r="13" spans="1:19" x14ac:dyDescent="0.25">
      <c r="A13" s="12" t="s">
        <v>176</v>
      </c>
      <c r="B13" s="34">
        <v>8.1160264386378298</v>
      </c>
      <c r="C13" s="10" t="s">
        <v>159</v>
      </c>
      <c r="D13" s="34">
        <v>8.9864812065327797</v>
      </c>
      <c r="E13" s="10" t="s">
        <v>159</v>
      </c>
      <c r="F13" s="34">
        <v>40.473778220257103</v>
      </c>
      <c r="G13" s="10" t="s">
        <v>159</v>
      </c>
      <c r="H13" s="34">
        <v>25.0415744711072</v>
      </c>
      <c r="I13" s="10" t="s">
        <v>159</v>
      </c>
      <c r="J13" s="34">
        <v>9.6324983028563302</v>
      </c>
      <c r="K13" s="10" t="s">
        <v>159</v>
      </c>
      <c r="L13" s="34">
        <v>32.912902758954601</v>
      </c>
      <c r="M13" s="10" t="s">
        <v>159</v>
      </c>
      <c r="N13" s="34">
        <v>22.684340579080999</v>
      </c>
      <c r="O13" s="10" t="s">
        <v>159</v>
      </c>
      <c r="P13" s="34">
        <v>42.7367166212534</v>
      </c>
      <c r="Q13" s="10" t="s">
        <v>159</v>
      </c>
      <c r="R13" s="34">
        <v>17.7245592662881</v>
      </c>
      <c r="S13" s="10" t="s">
        <v>159</v>
      </c>
    </row>
    <row r="14" spans="1:19" x14ac:dyDescent="0.25">
      <c r="A14" s="12" t="s">
        <v>177</v>
      </c>
      <c r="B14" s="34">
        <v>7.0124850853378096</v>
      </c>
      <c r="C14" s="10" t="s">
        <v>159</v>
      </c>
      <c r="D14" s="34">
        <v>8.8304718084706995</v>
      </c>
      <c r="E14" s="10" t="s">
        <v>159</v>
      </c>
      <c r="F14" s="34">
        <v>32.077217957483199</v>
      </c>
      <c r="G14" s="10" t="s">
        <v>159</v>
      </c>
      <c r="H14" s="34">
        <v>23.469358988982599</v>
      </c>
      <c r="I14" s="10" t="s">
        <v>159</v>
      </c>
      <c r="J14" s="34">
        <v>10.1801024211872</v>
      </c>
      <c r="K14" s="10" t="s">
        <v>159</v>
      </c>
      <c r="L14" s="34">
        <v>33.752846078988298</v>
      </c>
      <c r="M14" s="10" t="s">
        <v>159</v>
      </c>
      <c r="N14" s="34">
        <v>20.868977711003399</v>
      </c>
      <c r="O14" s="10" t="s">
        <v>159</v>
      </c>
      <c r="P14" s="34">
        <v>43.308980755523898</v>
      </c>
      <c r="Q14" s="10" t="s">
        <v>159</v>
      </c>
      <c r="R14" s="34">
        <v>16.952942882418402</v>
      </c>
      <c r="S14" s="10" t="s">
        <v>159</v>
      </c>
    </row>
    <row r="15" spans="1:19" x14ac:dyDescent="0.25">
      <c r="A15" s="12" t="s">
        <v>178</v>
      </c>
      <c r="B15" s="34">
        <v>7.5937306661167296</v>
      </c>
      <c r="C15" s="10" t="s">
        <v>159</v>
      </c>
      <c r="D15" s="34">
        <v>8.5700173586414508</v>
      </c>
      <c r="E15" s="10" t="s">
        <v>159</v>
      </c>
      <c r="F15" s="34">
        <v>29.145150661954101</v>
      </c>
      <c r="G15" s="10" t="s">
        <v>159</v>
      </c>
      <c r="H15" s="34">
        <v>21.386168894598502</v>
      </c>
      <c r="I15" s="10" t="s">
        <v>159</v>
      </c>
      <c r="J15" s="34">
        <v>10.2049505959051</v>
      </c>
      <c r="K15" s="10" t="s">
        <v>159</v>
      </c>
      <c r="L15" s="34">
        <v>32.643277402484202</v>
      </c>
      <c r="M15" s="10" t="s">
        <v>159</v>
      </c>
      <c r="N15" s="34">
        <v>22.466993421700199</v>
      </c>
      <c r="O15" s="10" t="s">
        <v>159</v>
      </c>
      <c r="P15" s="34">
        <v>37.769263160409601</v>
      </c>
      <c r="Q15" s="10" t="s">
        <v>159</v>
      </c>
      <c r="R15" s="34">
        <v>16.549849446567698</v>
      </c>
      <c r="S15" s="10" t="s">
        <v>159</v>
      </c>
    </row>
    <row r="16" spans="1:19" x14ac:dyDescent="0.25">
      <c r="A16" s="12" t="s">
        <v>182</v>
      </c>
      <c r="B16" s="34">
        <v>7.5354219143576797</v>
      </c>
      <c r="C16" s="10" t="s">
        <v>159</v>
      </c>
      <c r="D16" s="34">
        <v>8.3304179390334294</v>
      </c>
      <c r="E16" s="10" t="s">
        <v>159</v>
      </c>
      <c r="F16" s="34">
        <v>30.2589595981133</v>
      </c>
      <c r="G16" s="10" t="s">
        <v>159</v>
      </c>
      <c r="H16" s="34">
        <v>21.1980192561184</v>
      </c>
      <c r="I16" s="10" t="s">
        <v>159</v>
      </c>
      <c r="J16" s="34">
        <v>10.2495552982897</v>
      </c>
      <c r="K16" s="10" t="s">
        <v>159</v>
      </c>
      <c r="L16" s="34">
        <v>33.792378080847001</v>
      </c>
      <c r="M16" s="10" t="s">
        <v>159</v>
      </c>
      <c r="N16" s="34">
        <v>22.671646580147801</v>
      </c>
      <c r="O16" s="10" t="s">
        <v>159</v>
      </c>
      <c r="P16" s="34">
        <v>39.163538800409</v>
      </c>
      <c r="Q16" s="10" t="s">
        <v>159</v>
      </c>
      <c r="R16" s="34">
        <v>16.597722914251701</v>
      </c>
      <c r="S16" s="10" t="s">
        <v>159</v>
      </c>
    </row>
    <row r="17" spans="1:19" x14ac:dyDescent="0.25">
      <c r="A17" s="12" t="s">
        <v>183</v>
      </c>
      <c r="B17" s="34">
        <v>7.6830045070831297</v>
      </c>
      <c r="C17" s="10" t="s">
        <v>159</v>
      </c>
      <c r="D17" s="34">
        <v>7.8546438867071204</v>
      </c>
      <c r="E17" s="10" t="s">
        <v>159</v>
      </c>
      <c r="F17" s="34">
        <v>31.9763279721281</v>
      </c>
      <c r="G17" s="10" t="s">
        <v>159</v>
      </c>
      <c r="H17" s="34">
        <v>18.504441672235</v>
      </c>
      <c r="I17" s="10" t="s">
        <v>159</v>
      </c>
      <c r="J17" s="34">
        <v>9.7191942495809904</v>
      </c>
      <c r="K17" s="10" t="s">
        <v>159</v>
      </c>
      <c r="L17" s="34">
        <v>34.192536593212203</v>
      </c>
      <c r="M17" s="10" t="s">
        <v>159</v>
      </c>
      <c r="N17" s="34">
        <v>21.2894785537773</v>
      </c>
      <c r="O17" s="10" t="s">
        <v>159</v>
      </c>
      <c r="P17" s="34">
        <v>39.4334527796724</v>
      </c>
      <c r="Q17" s="10" t="s">
        <v>159</v>
      </c>
      <c r="R17" s="34">
        <v>15.600019912237199</v>
      </c>
      <c r="S17" s="10" t="s">
        <v>159</v>
      </c>
    </row>
    <row r="18" spans="1:19" x14ac:dyDescent="0.25">
      <c r="A18" s="12" t="s">
        <v>184</v>
      </c>
      <c r="B18" s="34">
        <v>7.3654203387322301</v>
      </c>
      <c r="C18" s="10" t="s">
        <v>159</v>
      </c>
      <c r="D18" s="34">
        <v>8.9567970718292997</v>
      </c>
      <c r="E18" s="10" t="s">
        <v>159</v>
      </c>
      <c r="F18" s="34">
        <v>30.858597020535399</v>
      </c>
      <c r="G18" s="10" t="s">
        <v>159</v>
      </c>
      <c r="H18" s="34">
        <v>18.532820985116398</v>
      </c>
      <c r="I18" s="10" t="s">
        <v>159</v>
      </c>
      <c r="J18" s="34">
        <v>11.4025860239586</v>
      </c>
      <c r="K18" s="10" t="s">
        <v>159</v>
      </c>
      <c r="L18" s="34">
        <v>31.964860119695999</v>
      </c>
      <c r="M18" s="10" t="s">
        <v>159</v>
      </c>
      <c r="N18" s="34">
        <v>22.649620674084801</v>
      </c>
      <c r="O18" s="10" t="s">
        <v>159</v>
      </c>
      <c r="P18" s="34">
        <v>40.554287747048001</v>
      </c>
      <c r="Q18" s="10" t="s">
        <v>159</v>
      </c>
      <c r="R18" s="34">
        <v>16.639887761521699</v>
      </c>
      <c r="S18" s="10" t="s">
        <v>159</v>
      </c>
    </row>
    <row r="19" spans="1:19" x14ac:dyDescent="0.25">
      <c r="A19" s="12" t="s">
        <v>185</v>
      </c>
      <c r="B19" s="34">
        <v>7.2653776029171899</v>
      </c>
      <c r="C19" s="10" t="s">
        <v>159</v>
      </c>
      <c r="D19" s="34">
        <v>9.3237099977759108</v>
      </c>
      <c r="E19" s="10" t="s">
        <v>159</v>
      </c>
      <c r="F19" s="34">
        <v>26.900055908767399</v>
      </c>
      <c r="G19" s="10" t="s">
        <v>159</v>
      </c>
      <c r="H19" s="34">
        <v>17.458310960782299</v>
      </c>
      <c r="I19" s="10" t="s">
        <v>159</v>
      </c>
      <c r="J19" s="34">
        <v>11.420319997777799</v>
      </c>
      <c r="K19" s="10" t="s">
        <v>159</v>
      </c>
      <c r="L19" s="34">
        <v>31.0387775361922</v>
      </c>
      <c r="M19" s="10" t="s">
        <v>159</v>
      </c>
      <c r="N19" s="34">
        <v>22.589001850450799</v>
      </c>
      <c r="O19" s="10" t="s">
        <v>159</v>
      </c>
      <c r="P19" s="34">
        <v>45.007486212354102</v>
      </c>
      <c r="Q19" s="10" t="s">
        <v>159</v>
      </c>
      <c r="R19" s="34">
        <v>16.940166449513502</v>
      </c>
      <c r="S19" s="10" t="s">
        <v>159</v>
      </c>
    </row>
    <row r="20" spans="1:19" x14ac:dyDescent="0.25">
      <c r="A20" s="12" t="s">
        <v>186</v>
      </c>
      <c r="B20" s="34">
        <v>7.2594633828287396</v>
      </c>
      <c r="C20" s="10" t="s">
        <v>159</v>
      </c>
      <c r="D20" s="34">
        <v>10.2878954825182</v>
      </c>
      <c r="E20" s="10" t="s">
        <v>159</v>
      </c>
      <c r="F20" s="34">
        <v>24.169324015541999</v>
      </c>
      <c r="G20" s="10" t="s">
        <v>180</v>
      </c>
      <c r="H20" s="34">
        <v>17.525359349449399</v>
      </c>
      <c r="I20" s="10" t="s">
        <v>159</v>
      </c>
      <c r="J20" s="34">
        <v>11.2852883524286</v>
      </c>
      <c r="K20" s="10" t="s">
        <v>159</v>
      </c>
      <c r="L20" s="34">
        <v>30.4857976577713</v>
      </c>
      <c r="M20" s="10" t="s">
        <v>159</v>
      </c>
      <c r="N20" s="34">
        <v>22.7724727229716</v>
      </c>
      <c r="O20" s="10" t="s">
        <v>159</v>
      </c>
      <c r="P20" s="34">
        <v>45.365703462496597</v>
      </c>
      <c r="Q20" s="10" t="s">
        <v>159</v>
      </c>
      <c r="R20" s="34">
        <v>17.739848972295501</v>
      </c>
      <c r="S20" s="10" t="s">
        <v>159</v>
      </c>
    </row>
    <row r="21" spans="1:19" x14ac:dyDescent="0.25">
      <c r="A21" s="12" t="s">
        <v>188</v>
      </c>
      <c r="B21" s="34">
        <v>7.7348565421462601</v>
      </c>
      <c r="C21" s="10" t="s">
        <v>159</v>
      </c>
      <c r="D21" s="34">
        <v>10.458180229453699</v>
      </c>
      <c r="E21" s="10" t="s">
        <v>159</v>
      </c>
      <c r="F21" s="34">
        <v>22.926333265394899</v>
      </c>
      <c r="G21" s="10" t="s">
        <v>159</v>
      </c>
      <c r="H21" s="34">
        <v>17.336321070514099</v>
      </c>
      <c r="I21" s="10" t="s">
        <v>159</v>
      </c>
      <c r="J21" s="34">
        <v>11.864058453700601</v>
      </c>
      <c r="K21" s="10" t="s">
        <v>159</v>
      </c>
      <c r="L21" s="34">
        <v>28.773282276927102</v>
      </c>
      <c r="M21" s="10" t="s">
        <v>159</v>
      </c>
      <c r="N21" s="34">
        <v>23.856118599364201</v>
      </c>
      <c r="O21" s="10" t="s">
        <v>159</v>
      </c>
      <c r="P21" s="34">
        <v>45.966332058905898</v>
      </c>
      <c r="Q21" s="10" t="s">
        <v>159</v>
      </c>
      <c r="R21" s="34">
        <v>18.188572299663601</v>
      </c>
      <c r="S21" s="10" t="s">
        <v>159</v>
      </c>
    </row>
    <row r="22" spans="1:19" x14ac:dyDescent="0.25">
      <c r="A22" s="12" t="s">
        <v>189</v>
      </c>
      <c r="B22" s="34">
        <v>8.1419082970510495</v>
      </c>
      <c r="C22" s="10" t="s">
        <v>159</v>
      </c>
      <c r="D22" s="34">
        <v>11.012733080653801</v>
      </c>
      <c r="E22" s="10" t="s">
        <v>159</v>
      </c>
      <c r="F22" s="34">
        <v>20.193077158054798</v>
      </c>
      <c r="G22" s="10" t="s">
        <v>159</v>
      </c>
      <c r="H22" s="34">
        <v>17.110982423097202</v>
      </c>
      <c r="I22" s="10" t="s">
        <v>159</v>
      </c>
      <c r="J22" s="34">
        <v>12.3029508288688</v>
      </c>
      <c r="K22" s="10" t="s">
        <v>159</v>
      </c>
      <c r="L22" s="34">
        <v>28.314385789211499</v>
      </c>
      <c r="M22" s="10" t="s">
        <v>159</v>
      </c>
      <c r="N22" s="34">
        <v>25.779745451137799</v>
      </c>
      <c r="O22" s="10" t="s">
        <v>159</v>
      </c>
      <c r="P22" s="34">
        <v>47.1926123878672</v>
      </c>
      <c r="Q22" s="10" t="s">
        <v>159</v>
      </c>
      <c r="R22" s="34">
        <v>19.0722631197544</v>
      </c>
      <c r="S22" s="10" t="s">
        <v>159</v>
      </c>
    </row>
    <row r="23" spans="1:19" x14ac:dyDescent="0.25">
      <c r="A23" s="12" t="s">
        <v>190</v>
      </c>
      <c r="B23" s="34">
        <v>7.8066687060263096</v>
      </c>
      <c r="C23" s="10" t="s">
        <v>159</v>
      </c>
      <c r="D23" s="34">
        <v>12.1155516095734</v>
      </c>
      <c r="E23" s="10" t="s">
        <v>159</v>
      </c>
      <c r="F23" s="34">
        <v>17.754217525998801</v>
      </c>
      <c r="G23" s="10" t="s">
        <v>159</v>
      </c>
      <c r="H23" s="34">
        <v>17.1228566697277</v>
      </c>
      <c r="I23" s="10" t="s">
        <v>159</v>
      </c>
      <c r="J23" s="34">
        <v>12.166408176667399</v>
      </c>
      <c r="K23" s="10" t="s">
        <v>159</v>
      </c>
      <c r="L23" s="34">
        <v>28.208989451154299</v>
      </c>
      <c r="M23" s="10" t="s">
        <v>159</v>
      </c>
      <c r="N23" s="34">
        <v>26.034343022384299</v>
      </c>
      <c r="O23" s="10" t="s">
        <v>159</v>
      </c>
      <c r="P23" s="34">
        <v>44.9951687737857</v>
      </c>
      <c r="Q23" s="10" t="s">
        <v>159</v>
      </c>
      <c r="R23" s="34">
        <v>19.019904872547201</v>
      </c>
      <c r="S23" s="10" t="s">
        <v>159</v>
      </c>
    </row>
    <row r="24" spans="1:19" x14ac:dyDescent="0.25">
      <c r="A24" s="12" t="s">
        <v>191</v>
      </c>
      <c r="B24" s="34">
        <v>7.4655131250429996</v>
      </c>
      <c r="C24" s="10" t="s">
        <v>159</v>
      </c>
      <c r="D24" s="34">
        <v>12.214749026787601</v>
      </c>
      <c r="E24" s="10" t="s">
        <v>159</v>
      </c>
      <c r="F24" s="34">
        <v>15.139643134128599</v>
      </c>
      <c r="G24" s="10" t="s">
        <v>159</v>
      </c>
      <c r="H24" s="34">
        <v>16.919487252189001</v>
      </c>
      <c r="I24" s="10" t="s">
        <v>159</v>
      </c>
      <c r="J24" s="34">
        <v>12.6543379623264</v>
      </c>
      <c r="K24" s="10" t="s">
        <v>159</v>
      </c>
      <c r="L24" s="34">
        <v>27.6302636511308</v>
      </c>
      <c r="M24" s="10" t="s">
        <v>159</v>
      </c>
      <c r="N24" s="34">
        <v>27.9750596422545</v>
      </c>
      <c r="O24" s="10" t="s">
        <v>159</v>
      </c>
      <c r="P24" s="34">
        <v>48.2879878813498</v>
      </c>
      <c r="Q24" s="10" t="s">
        <v>159</v>
      </c>
      <c r="R24" s="34">
        <v>19.860522063665901</v>
      </c>
      <c r="S24" s="10" t="s">
        <v>159</v>
      </c>
    </row>
    <row r="25" spans="1:19" x14ac:dyDescent="0.25">
      <c r="A25" s="12" t="s">
        <v>192</v>
      </c>
      <c r="B25" s="34">
        <v>7.0144180241723602</v>
      </c>
      <c r="C25" s="10" t="s">
        <v>159</v>
      </c>
      <c r="D25" s="34">
        <v>13.1339919122469</v>
      </c>
      <c r="E25" s="10" t="s">
        <v>159</v>
      </c>
      <c r="F25" s="34">
        <v>12.516078113154199</v>
      </c>
      <c r="G25" s="10" t="s">
        <v>159</v>
      </c>
      <c r="H25" s="34">
        <v>16.042403939645599</v>
      </c>
      <c r="I25" s="10" t="s">
        <v>159</v>
      </c>
      <c r="J25" s="34">
        <v>12.685542659030601</v>
      </c>
      <c r="K25" s="10" t="s">
        <v>159</v>
      </c>
      <c r="L25" s="34">
        <v>28.886911730273901</v>
      </c>
      <c r="M25" s="10" t="s">
        <v>159</v>
      </c>
      <c r="N25" s="34">
        <v>28.759527721569601</v>
      </c>
      <c r="O25" s="10" t="s">
        <v>159</v>
      </c>
      <c r="P25" s="34">
        <v>45.095071514370602</v>
      </c>
      <c r="Q25" s="10" t="s">
        <v>159</v>
      </c>
      <c r="R25" s="34">
        <v>19.808981949692601</v>
      </c>
      <c r="S25" s="10" t="s">
        <v>159</v>
      </c>
    </row>
    <row r="26" spans="1:19" x14ac:dyDescent="0.25">
      <c r="A26" s="12" t="s">
        <v>193</v>
      </c>
      <c r="B26" s="34">
        <v>7.4221502795371901</v>
      </c>
      <c r="C26" s="10" t="s">
        <v>159</v>
      </c>
      <c r="D26" s="34">
        <v>13.763663843180099</v>
      </c>
      <c r="E26" s="10" t="s">
        <v>159</v>
      </c>
      <c r="F26" s="34">
        <v>10.8897683976673</v>
      </c>
      <c r="G26" s="10" t="s">
        <v>159</v>
      </c>
      <c r="H26" s="34">
        <v>15.915876701075099</v>
      </c>
      <c r="I26" s="10" t="s">
        <v>159</v>
      </c>
      <c r="J26" s="34">
        <v>13.095181041475101</v>
      </c>
      <c r="K26" s="10" t="s">
        <v>159</v>
      </c>
      <c r="L26" s="34">
        <v>28.652795226142601</v>
      </c>
      <c r="M26" s="10" t="s">
        <v>159</v>
      </c>
      <c r="N26" s="34">
        <v>29.0945249575975</v>
      </c>
      <c r="O26" s="10" t="s">
        <v>159</v>
      </c>
      <c r="P26" s="34">
        <v>51.240720976564504</v>
      </c>
      <c r="Q26" s="10" t="s">
        <v>159</v>
      </c>
      <c r="R26" s="34">
        <v>20.622224298837899</v>
      </c>
      <c r="S26" s="10" t="s">
        <v>159</v>
      </c>
    </row>
    <row r="27" spans="1:19" x14ac:dyDescent="0.25">
      <c r="A27" s="12" t="s">
        <v>194</v>
      </c>
      <c r="B27" s="34">
        <v>7.3163314072207504</v>
      </c>
      <c r="C27" s="10" t="s">
        <v>159</v>
      </c>
      <c r="D27" s="34">
        <v>15.8262451519295</v>
      </c>
      <c r="E27" s="10" t="s">
        <v>159</v>
      </c>
      <c r="F27" s="34">
        <v>8.9175063839387398</v>
      </c>
      <c r="G27" s="10" t="s">
        <v>159</v>
      </c>
      <c r="H27" s="34">
        <v>18.4345689324599</v>
      </c>
      <c r="I27" s="10" t="s">
        <v>159</v>
      </c>
      <c r="J27" s="34">
        <v>13.347703431911601</v>
      </c>
      <c r="K27" s="10" t="s">
        <v>159</v>
      </c>
      <c r="L27" s="34">
        <v>28.872357385799301</v>
      </c>
      <c r="M27" s="10" t="s">
        <v>159</v>
      </c>
      <c r="N27" s="34">
        <v>32.403065797720302</v>
      </c>
      <c r="O27" s="10" t="s">
        <v>159</v>
      </c>
      <c r="P27" s="34">
        <v>52.911336386363203</v>
      </c>
      <c r="Q27" s="10" t="s">
        <v>159</v>
      </c>
      <c r="R27" s="34">
        <v>22.586884493241001</v>
      </c>
      <c r="S27" s="10" t="s">
        <v>159</v>
      </c>
    </row>
    <row r="28" spans="1:19" x14ac:dyDescent="0.25">
      <c r="A28" s="12" t="s">
        <v>196</v>
      </c>
      <c r="B28" s="34">
        <v>9.1899426919303995</v>
      </c>
      <c r="C28" s="10" t="s">
        <v>159</v>
      </c>
      <c r="D28" s="34">
        <v>15.9279620556759</v>
      </c>
      <c r="E28" s="10" t="s">
        <v>159</v>
      </c>
      <c r="F28" s="34">
        <v>7.02060323469924</v>
      </c>
      <c r="G28" s="10" t="s">
        <v>159</v>
      </c>
      <c r="H28" s="34">
        <v>18.191577953044401</v>
      </c>
      <c r="I28" s="10" t="s">
        <v>159</v>
      </c>
      <c r="J28" s="34">
        <v>15.3086402788167</v>
      </c>
      <c r="K28" s="10" t="s">
        <v>159</v>
      </c>
      <c r="L28" s="34">
        <v>27.509984922292499</v>
      </c>
      <c r="M28" s="10" t="s">
        <v>159</v>
      </c>
      <c r="N28" s="34">
        <v>31.960844921430098</v>
      </c>
      <c r="O28" s="10" t="s">
        <v>159</v>
      </c>
      <c r="P28" s="34">
        <v>49.12944663639</v>
      </c>
      <c r="Q28" s="10" t="s">
        <v>159</v>
      </c>
      <c r="R28" s="34">
        <v>21.8229000646805</v>
      </c>
      <c r="S28" s="10" t="s">
        <v>159</v>
      </c>
    </row>
    <row r="29" spans="1:19" x14ac:dyDescent="0.25">
      <c r="A29" s="12" t="s">
        <v>197</v>
      </c>
      <c r="B29" s="34">
        <v>14.148311065883201</v>
      </c>
      <c r="C29" s="10" t="s">
        <v>159</v>
      </c>
      <c r="D29" s="34">
        <v>16.1941161233303</v>
      </c>
      <c r="E29" s="10" t="s">
        <v>159</v>
      </c>
      <c r="F29" s="34">
        <v>5.2358129423261603</v>
      </c>
      <c r="G29" s="10" t="s">
        <v>159</v>
      </c>
      <c r="H29" s="34">
        <v>18.566274191909599</v>
      </c>
      <c r="I29" s="10" t="s">
        <v>159</v>
      </c>
      <c r="J29" s="34">
        <v>12.5831639901155</v>
      </c>
      <c r="K29" s="10" t="s">
        <v>159</v>
      </c>
      <c r="L29" s="34">
        <v>27.2920751297363</v>
      </c>
      <c r="M29" s="10" t="s">
        <v>159</v>
      </c>
      <c r="N29" s="34">
        <v>28.4247818656135</v>
      </c>
      <c r="O29" s="10" t="s">
        <v>159</v>
      </c>
      <c r="P29" s="34">
        <v>46.1299252807597</v>
      </c>
      <c r="Q29" s="10" t="s">
        <v>187</v>
      </c>
      <c r="R29" s="34">
        <v>20.2131787290784</v>
      </c>
      <c r="S29" s="10" t="s">
        <v>159</v>
      </c>
    </row>
    <row r="30" spans="1:19" x14ac:dyDescent="0.25">
      <c r="A30" s="12" t="s">
        <v>199</v>
      </c>
      <c r="B30" s="34">
        <v>10.2102460975489</v>
      </c>
      <c r="C30" s="10" t="s">
        <v>159</v>
      </c>
      <c r="D30" s="34">
        <v>16.010707972195299</v>
      </c>
      <c r="E30" s="10" t="s">
        <v>159</v>
      </c>
      <c r="F30" s="34">
        <v>4.2596238622728704</v>
      </c>
      <c r="G30" s="10" t="s">
        <v>159</v>
      </c>
      <c r="H30" s="34">
        <v>19.8661474843747</v>
      </c>
      <c r="I30" s="10" t="s">
        <v>159</v>
      </c>
      <c r="J30" s="34">
        <v>14.674405079044901</v>
      </c>
      <c r="K30" s="10" t="s">
        <v>159</v>
      </c>
      <c r="L30" s="34">
        <v>26.693246578065398</v>
      </c>
      <c r="M30" s="10" t="s">
        <v>159</v>
      </c>
      <c r="N30" s="34">
        <v>30.5059571170944</v>
      </c>
      <c r="O30" s="10" t="s">
        <v>159</v>
      </c>
      <c r="P30" s="34">
        <v>43.114450375361201</v>
      </c>
      <c r="Q30" s="10" t="s">
        <v>159</v>
      </c>
      <c r="R30" s="34">
        <v>20.359686072850501</v>
      </c>
      <c r="S30" s="10" t="s">
        <v>159</v>
      </c>
    </row>
    <row r="31" spans="1:19" x14ac:dyDescent="0.25">
      <c r="A31" s="12" t="s">
        <v>200</v>
      </c>
      <c r="B31" s="34">
        <v>10.139759340655001</v>
      </c>
      <c r="C31" s="10" t="s">
        <v>159</v>
      </c>
      <c r="D31" s="34">
        <v>14.095056214426799</v>
      </c>
      <c r="E31" s="10" t="s">
        <v>159</v>
      </c>
      <c r="F31" s="34">
        <v>3.8648141099906699</v>
      </c>
      <c r="G31" s="10" t="s">
        <v>159</v>
      </c>
      <c r="H31" s="34">
        <v>21.347034823044101</v>
      </c>
      <c r="I31" s="10" t="s">
        <v>159</v>
      </c>
      <c r="J31" s="34">
        <v>10.340533106814901</v>
      </c>
      <c r="K31" s="10" t="s">
        <v>201</v>
      </c>
      <c r="L31" s="34">
        <v>26.217901585309399</v>
      </c>
      <c r="M31" s="10" t="s">
        <v>159</v>
      </c>
      <c r="N31" s="34">
        <v>28.810939970839701</v>
      </c>
      <c r="O31" s="10" t="s">
        <v>159</v>
      </c>
      <c r="P31" s="34">
        <v>40.519340827293</v>
      </c>
      <c r="Q31" s="10" t="s">
        <v>159</v>
      </c>
      <c r="R31" s="34">
        <v>18.997005822106001</v>
      </c>
      <c r="S31" s="10" t="s">
        <v>201</v>
      </c>
    </row>
    <row r="32" spans="1:19" x14ac:dyDescent="0.25">
      <c r="A32" s="15" t="s">
        <v>203</v>
      </c>
      <c r="B32" s="35">
        <v>6.6121725145569004</v>
      </c>
      <c r="C32" s="14" t="s">
        <v>159</v>
      </c>
      <c r="D32" s="35">
        <v>10.9387854513681</v>
      </c>
      <c r="E32" s="14" t="s">
        <v>159</v>
      </c>
      <c r="F32" s="35">
        <v>29.140073170185001</v>
      </c>
      <c r="G32" s="14" t="s">
        <v>159</v>
      </c>
      <c r="H32" s="35">
        <v>14.906186584692801</v>
      </c>
      <c r="I32" s="14" t="s">
        <v>159</v>
      </c>
      <c r="J32" s="35">
        <v>10.888760775300399</v>
      </c>
      <c r="K32" s="14" t="s">
        <v>159</v>
      </c>
      <c r="L32" s="35">
        <v>23.766589839492401</v>
      </c>
      <c r="M32" s="14" t="s">
        <v>159</v>
      </c>
      <c r="N32" s="35">
        <v>26.818169330356699</v>
      </c>
      <c r="O32" s="14" t="s">
        <v>159</v>
      </c>
      <c r="P32" s="35">
        <v>28.3718692235174</v>
      </c>
      <c r="Q32" s="14" t="s">
        <v>159</v>
      </c>
      <c r="R32" s="35">
        <v>16.543131441284</v>
      </c>
      <c r="S32" s="14" t="s">
        <v>159</v>
      </c>
    </row>
    <row r="34" spans="1:2" x14ac:dyDescent="0.25">
      <c r="A34" s="16" t="s">
        <v>204</v>
      </c>
      <c r="B34" s="16" t="s">
        <v>218</v>
      </c>
    </row>
    <row r="36" spans="1:2" x14ac:dyDescent="0.25">
      <c r="B36" s="16" t="s">
        <v>219</v>
      </c>
    </row>
    <row r="37" spans="1:2" x14ac:dyDescent="0.25">
      <c r="B37" s="16" t="s">
        <v>220</v>
      </c>
    </row>
    <row r="39" spans="1:2" x14ac:dyDescent="0.25">
      <c r="B39" s="16" t="s">
        <v>211</v>
      </c>
    </row>
    <row r="42" spans="1:2" x14ac:dyDescent="0.25">
      <c r="A42" s="17" t="str">
        <f>HYPERLINK("#'CASINO 9'!A2", "&lt;&lt;&lt; Previous table")</f>
        <v>&lt;&lt;&lt; Previous table</v>
      </c>
    </row>
    <row r="43" spans="1:2" x14ac:dyDescent="0.25">
      <c r="A43" s="17" t="str">
        <f>HYPERLINK("#'CASINO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dimension ref="A1:S5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HYPERLINK("#'INDEX'!B123", "Link to index")</f>
        <v>Link to index</v>
      </c>
    </row>
    <row r="2" spans="1:19" ht="15.75" customHeight="1" x14ac:dyDescent="0.25">
      <c r="A2" s="287" t="s">
        <v>456</v>
      </c>
      <c r="B2" s="286"/>
      <c r="C2" s="286"/>
      <c r="D2" s="286"/>
      <c r="E2" s="286"/>
      <c r="F2" s="286"/>
      <c r="G2" s="286"/>
      <c r="H2" s="286"/>
      <c r="I2" s="286"/>
      <c r="J2" s="286"/>
      <c r="K2" s="286"/>
      <c r="L2" s="286"/>
      <c r="M2" s="286"/>
      <c r="N2" s="286"/>
      <c r="O2" s="286"/>
      <c r="P2" s="286"/>
      <c r="Q2" s="286"/>
      <c r="R2" s="286"/>
      <c r="S2" s="286"/>
    </row>
    <row r="3" spans="1:19" ht="15.75" customHeight="1" x14ac:dyDescent="0.25">
      <c r="A3" s="287" t="s">
        <v>141</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250">
        <v>24.888479944431701</v>
      </c>
      <c r="C7" s="10" t="s">
        <v>159</v>
      </c>
      <c r="D7" s="250">
        <v>73.938150375030204</v>
      </c>
      <c r="E7" s="10" t="s">
        <v>159</v>
      </c>
      <c r="F7" s="250">
        <v>26.828611105353701</v>
      </c>
      <c r="G7" s="10" t="s">
        <v>159</v>
      </c>
      <c r="H7" s="250">
        <v>32.956311405798203</v>
      </c>
      <c r="I7" s="10" t="s">
        <v>159</v>
      </c>
      <c r="J7" s="250">
        <v>21.234224019933698</v>
      </c>
      <c r="K7" s="10" t="s">
        <v>181</v>
      </c>
      <c r="L7" s="250">
        <v>34.726944349400398</v>
      </c>
      <c r="M7" s="10" t="s">
        <v>159</v>
      </c>
      <c r="N7" s="250">
        <v>42.3204341415546</v>
      </c>
      <c r="O7" s="10" t="s">
        <v>159</v>
      </c>
      <c r="P7" s="250">
        <v>33.6764253088743</v>
      </c>
      <c r="Q7" s="10" t="s">
        <v>159</v>
      </c>
      <c r="R7" s="250">
        <v>48.231918767278898</v>
      </c>
      <c r="S7" s="10" t="s">
        <v>181</v>
      </c>
    </row>
    <row r="8" spans="1:19" x14ac:dyDescent="0.25">
      <c r="A8" s="12" t="s">
        <v>171</v>
      </c>
      <c r="B8" s="250">
        <v>29.935896014018599</v>
      </c>
      <c r="C8" s="10" t="s">
        <v>159</v>
      </c>
      <c r="D8" s="250">
        <v>73.677064421424106</v>
      </c>
      <c r="E8" s="10" t="s">
        <v>159</v>
      </c>
      <c r="F8" s="250">
        <v>30.2893926852202</v>
      </c>
      <c r="G8" s="10" t="s">
        <v>159</v>
      </c>
      <c r="H8" s="250">
        <v>32.396084461339001</v>
      </c>
      <c r="I8" s="10" t="s">
        <v>159</v>
      </c>
      <c r="J8" s="250">
        <v>20.132336039142402</v>
      </c>
      <c r="K8" s="10" t="s">
        <v>181</v>
      </c>
      <c r="L8" s="250">
        <v>32.618025751072999</v>
      </c>
      <c r="M8" s="10" t="s">
        <v>159</v>
      </c>
      <c r="N8" s="250">
        <v>36.085129388413399</v>
      </c>
      <c r="O8" s="10" t="s">
        <v>159</v>
      </c>
      <c r="P8" s="250">
        <v>34.746620082384403</v>
      </c>
      <c r="Q8" s="10" t="s">
        <v>159</v>
      </c>
      <c r="R8" s="250">
        <v>46.529155674213598</v>
      </c>
      <c r="S8" s="10" t="s">
        <v>181</v>
      </c>
    </row>
    <row r="9" spans="1:19" x14ac:dyDescent="0.25">
      <c r="A9" s="12" t="s">
        <v>172</v>
      </c>
      <c r="B9" s="250">
        <v>17.458348491954599</v>
      </c>
      <c r="C9" s="10" t="s">
        <v>159</v>
      </c>
      <c r="D9" s="250">
        <v>73.001712194823298</v>
      </c>
      <c r="E9" s="10" t="s">
        <v>159</v>
      </c>
      <c r="F9" s="250">
        <v>30.2893379660647</v>
      </c>
      <c r="G9" s="10" t="s">
        <v>159</v>
      </c>
      <c r="H9" s="250">
        <v>32.522710877990903</v>
      </c>
      <c r="I9" s="10" t="s">
        <v>159</v>
      </c>
      <c r="J9" s="250">
        <v>20.418203961583199</v>
      </c>
      <c r="K9" s="10" t="s">
        <v>181</v>
      </c>
      <c r="L9" s="250">
        <v>29.787087675850401</v>
      </c>
      <c r="M9" s="10" t="s">
        <v>159</v>
      </c>
      <c r="N9" s="250">
        <v>35.487661471663401</v>
      </c>
      <c r="O9" s="10" t="s">
        <v>159</v>
      </c>
      <c r="P9" s="250">
        <v>25.890952583088399</v>
      </c>
      <c r="Q9" s="10" t="s">
        <v>159</v>
      </c>
      <c r="R9" s="250">
        <v>45.064903992578003</v>
      </c>
      <c r="S9" s="10" t="s">
        <v>181</v>
      </c>
    </row>
    <row r="10" spans="1:19" x14ac:dyDescent="0.25">
      <c r="A10" s="12" t="s">
        <v>173</v>
      </c>
      <c r="B10" s="250">
        <v>25.726101382408299</v>
      </c>
      <c r="C10" s="10" t="s">
        <v>159</v>
      </c>
      <c r="D10" s="250">
        <v>60.679276506179498</v>
      </c>
      <c r="E10" s="10" t="s">
        <v>159</v>
      </c>
      <c r="F10" s="250">
        <v>30.947099753881702</v>
      </c>
      <c r="G10" s="10" t="s">
        <v>159</v>
      </c>
      <c r="H10" s="250">
        <v>32.090504035250703</v>
      </c>
      <c r="I10" s="10" t="s">
        <v>181</v>
      </c>
      <c r="J10" s="250">
        <v>21.727269409774099</v>
      </c>
      <c r="K10" s="10" t="s">
        <v>181</v>
      </c>
      <c r="L10" s="250">
        <v>26.3191776079561</v>
      </c>
      <c r="M10" s="10" t="s">
        <v>159</v>
      </c>
      <c r="N10" s="250">
        <v>37.0400082448608</v>
      </c>
      <c r="O10" s="10" t="s">
        <v>159</v>
      </c>
      <c r="P10" s="250">
        <v>27.565729388466298</v>
      </c>
      <c r="Q10" s="10" t="s">
        <v>159</v>
      </c>
      <c r="R10" s="250">
        <v>41.504712846233801</v>
      </c>
      <c r="S10" s="10" t="s">
        <v>181</v>
      </c>
    </row>
    <row r="11" spans="1:19" x14ac:dyDescent="0.25">
      <c r="A11" s="12" t="s">
        <v>174</v>
      </c>
      <c r="B11" s="250">
        <v>20.398809639083101</v>
      </c>
      <c r="C11" s="10" t="s">
        <v>159</v>
      </c>
      <c r="D11" s="250">
        <v>40.3986475396107</v>
      </c>
      <c r="E11" s="10" t="s">
        <v>159</v>
      </c>
      <c r="F11" s="250">
        <v>37.6799401409368</v>
      </c>
      <c r="G11" s="10" t="s">
        <v>159</v>
      </c>
      <c r="H11" s="250">
        <v>32.320372141494602</v>
      </c>
      <c r="I11" s="10" t="s">
        <v>181</v>
      </c>
      <c r="J11" s="250">
        <v>21.050891989570001</v>
      </c>
      <c r="K11" s="10" t="s">
        <v>181</v>
      </c>
      <c r="L11" s="250">
        <v>23.003673047372601</v>
      </c>
      <c r="M11" s="10" t="s">
        <v>159</v>
      </c>
      <c r="N11" s="250">
        <v>38.753993066748201</v>
      </c>
      <c r="O11" s="10" t="s">
        <v>159</v>
      </c>
      <c r="P11" s="250">
        <v>28.762550165742699</v>
      </c>
      <c r="Q11" s="10" t="s">
        <v>159</v>
      </c>
      <c r="R11" s="250">
        <v>35.033670555913403</v>
      </c>
      <c r="S11" s="10" t="s">
        <v>181</v>
      </c>
    </row>
    <row r="12" spans="1:19" x14ac:dyDescent="0.25">
      <c r="A12" s="12" t="s">
        <v>175</v>
      </c>
      <c r="B12" s="250">
        <v>21.985768917974902</v>
      </c>
      <c r="C12" s="10" t="s">
        <v>181</v>
      </c>
      <c r="D12" s="250">
        <v>40.138195252103699</v>
      </c>
      <c r="E12" s="10" t="s">
        <v>159</v>
      </c>
      <c r="F12" s="250">
        <v>55.306094905287999</v>
      </c>
      <c r="G12" s="10" t="s">
        <v>159</v>
      </c>
      <c r="H12" s="250">
        <v>19.544579679959799</v>
      </c>
      <c r="I12" s="10" t="s">
        <v>181</v>
      </c>
      <c r="J12" s="250">
        <v>21.1076214019504</v>
      </c>
      <c r="K12" s="10" t="s">
        <v>181</v>
      </c>
      <c r="L12" s="250">
        <v>17.967217268513799</v>
      </c>
      <c r="M12" s="10" t="s">
        <v>159</v>
      </c>
      <c r="N12" s="250">
        <v>39.019725294605998</v>
      </c>
      <c r="O12" s="10" t="s">
        <v>159</v>
      </c>
      <c r="P12" s="250">
        <v>29.528274944599701</v>
      </c>
      <c r="Q12" s="10" t="s">
        <v>159</v>
      </c>
      <c r="R12" s="250">
        <v>32.844501017842099</v>
      </c>
      <c r="S12" s="10" t="s">
        <v>181</v>
      </c>
    </row>
    <row r="13" spans="1:19" x14ac:dyDescent="0.25">
      <c r="A13" s="12" t="s">
        <v>176</v>
      </c>
      <c r="B13" s="250">
        <v>11.7052140838539</v>
      </c>
      <c r="C13" s="10" t="s">
        <v>181</v>
      </c>
      <c r="D13" s="250">
        <v>28.2448034236869</v>
      </c>
      <c r="E13" s="10" t="s">
        <v>159</v>
      </c>
      <c r="F13" s="250">
        <v>53.604979705405697</v>
      </c>
      <c r="G13" s="10" t="s">
        <v>159</v>
      </c>
      <c r="H13" s="250">
        <v>10.1836748735403</v>
      </c>
      <c r="I13" s="10" t="s">
        <v>181</v>
      </c>
      <c r="J13" s="250">
        <v>13.8269108845746</v>
      </c>
      <c r="K13" s="10" t="s">
        <v>181</v>
      </c>
      <c r="L13" s="250">
        <v>2.0138776644463499</v>
      </c>
      <c r="M13" s="10" t="s">
        <v>181</v>
      </c>
      <c r="N13" s="250">
        <v>26.253012200831702</v>
      </c>
      <c r="O13" s="10" t="s">
        <v>159</v>
      </c>
      <c r="P13" s="250">
        <v>30.158295148489898</v>
      </c>
      <c r="Q13" s="10" t="s">
        <v>159</v>
      </c>
      <c r="R13" s="250">
        <v>22.811834129536699</v>
      </c>
      <c r="S13" s="10" t="s">
        <v>181</v>
      </c>
    </row>
    <row r="14" spans="1:19" x14ac:dyDescent="0.25">
      <c r="A14" s="12" t="s">
        <v>177</v>
      </c>
      <c r="B14" s="250">
        <v>11.064569342555901</v>
      </c>
      <c r="C14" s="10" t="s">
        <v>181</v>
      </c>
      <c r="D14" s="250">
        <v>28.7298950678456</v>
      </c>
      <c r="E14" s="10" t="s">
        <v>181</v>
      </c>
      <c r="F14" s="250">
        <v>52.9970915797687</v>
      </c>
      <c r="G14" s="10" t="s">
        <v>159</v>
      </c>
      <c r="H14" s="250">
        <v>10.145814972081</v>
      </c>
      <c r="I14" s="10" t="s">
        <v>181</v>
      </c>
      <c r="J14" s="250">
        <v>0.26811297761948499</v>
      </c>
      <c r="K14" s="10" t="s">
        <v>181</v>
      </c>
      <c r="L14" s="250">
        <v>3.10465218017143E-2</v>
      </c>
      <c r="M14" s="10" t="s">
        <v>181</v>
      </c>
      <c r="N14" s="250">
        <v>27.289637176205101</v>
      </c>
      <c r="O14" s="10" t="s">
        <v>181</v>
      </c>
      <c r="P14" s="250">
        <v>31.140183609771</v>
      </c>
      <c r="Q14" s="10" t="s">
        <v>159</v>
      </c>
      <c r="R14" s="250">
        <v>22.174144876466599</v>
      </c>
      <c r="S14" s="10" t="s">
        <v>181</v>
      </c>
    </row>
    <row r="15" spans="1:19" x14ac:dyDescent="0.25">
      <c r="A15" s="12" t="s">
        <v>178</v>
      </c>
      <c r="B15" s="250">
        <v>12.4478387369129</v>
      </c>
      <c r="C15" s="10" t="s">
        <v>181</v>
      </c>
      <c r="D15" s="250">
        <v>29.1156719016967</v>
      </c>
      <c r="E15" s="10" t="s">
        <v>159</v>
      </c>
      <c r="F15" s="250">
        <v>63.8977861683247</v>
      </c>
      <c r="G15" s="10" t="s">
        <v>159</v>
      </c>
      <c r="H15" s="250">
        <v>10.4327462788443</v>
      </c>
      <c r="I15" s="10" t="s">
        <v>181</v>
      </c>
      <c r="J15" s="250">
        <v>6.2477975806181902</v>
      </c>
      <c r="K15" s="10" t="s">
        <v>181</v>
      </c>
      <c r="L15" s="250">
        <v>8.3822062525670496E-2</v>
      </c>
      <c r="M15" s="10" t="s">
        <v>181</v>
      </c>
      <c r="N15" s="250">
        <v>28.0488448541164</v>
      </c>
      <c r="O15" s="10" t="s">
        <v>181</v>
      </c>
      <c r="P15" s="250">
        <v>33.238259453340099</v>
      </c>
      <c r="Q15" s="10" t="s">
        <v>159</v>
      </c>
      <c r="R15" s="250">
        <v>23.323372575129</v>
      </c>
      <c r="S15" s="10" t="s">
        <v>181</v>
      </c>
    </row>
    <row r="16" spans="1:19" x14ac:dyDescent="0.25">
      <c r="A16" s="12" t="s">
        <v>182</v>
      </c>
      <c r="B16" s="250">
        <v>24.800811357403301</v>
      </c>
      <c r="C16" s="10" t="s">
        <v>181</v>
      </c>
      <c r="D16" s="250">
        <v>30.007164531731402</v>
      </c>
      <c r="E16" s="10" t="s">
        <v>159</v>
      </c>
      <c r="F16" s="250">
        <v>66.751188589540405</v>
      </c>
      <c r="G16" s="10" t="s">
        <v>159</v>
      </c>
      <c r="H16" s="250">
        <v>11.0158474490492</v>
      </c>
      <c r="I16" s="10" t="s">
        <v>181</v>
      </c>
      <c r="J16" s="250">
        <v>6.3612761141476799</v>
      </c>
      <c r="K16" s="10" t="s">
        <v>181</v>
      </c>
      <c r="L16" s="250">
        <v>8.8158277166868498E-2</v>
      </c>
      <c r="M16" s="10" t="s">
        <v>181</v>
      </c>
      <c r="N16" s="250">
        <v>28.979445578460499</v>
      </c>
      <c r="O16" s="10" t="s">
        <v>181</v>
      </c>
      <c r="P16" s="250">
        <v>35.0797386610502</v>
      </c>
      <c r="Q16" s="10" t="s">
        <v>159</v>
      </c>
      <c r="R16" s="250">
        <v>24.350038652701599</v>
      </c>
      <c r="S16" s="10" t="s">
        <v>181</v>
      </c>
    </row>
    <row r="17" spans="1:19" x14ac:dyDescent="0.25">
      <c r="A17" s="12" t="s">
        <v>183</v>
      </c>
      <c r="B17" s="250">
        <v>31.261992269560501</v>
      </c>
      <c r="C17" s="10" t="s">
        <v>181</v>
      </c>
      <c r="D17" s="250">
        <v>31.0128533450116</v>
      </c>
      <c r="E17" s="10" t="s">
        <v>159</v>
      </c>
      <c r="F17" s="250">
        <v>78.2847222222222</v>
      </c>
      <c r="G17" s="10" t="s">
        <v>159</v>
      </c>
      <c r="H17" s="250">
        <v>11.359537106414001</v>
      </c>
      <c r="I17" s="10" t="s">
        <v>181</v>
      </c>
      <c r="J17" s="250">
        <v>6.7159517964307698</v>
      </c>
      <c r="K17" s="10" t="s">
        <v>181</v>
      </c>
      <c r="L17" s="250">
        <v>8.1685554182028094E-2</v>
      </c>
      <c r="M17" s="10" t="s">
        <v>181</v>
      </c>
      <c r="N17" s="250">
        <v>30.2968591228151</v>
      </c>
      <c r="O17" s="10" t="s">
        <v>181</v>
      </c>
      <c r="P17" s="250">
        <v>35.149653064697503</v>
      </c>
      <c r="Q17" s="10" t="s">
        <v>159</v>
      </c>
      <c r="R17" s="250">
        <v>25.302036303377601</v>
      </c>
      <c r="S17" s="10" t="s">
        <v>181</v>
      </c>
    </row>
    <row r="18" spans="1:19" x14ac:dyDescent="0.25">
      <c r="A18" s="12" t="s">
        <v>184</v>
      </c>
      <c r="B18" s="250">
        <v>25.9669348642567</v>
      </c>
      <c r="C18" s="10" t="s">
        <v>181</v>
      </c>
      <c r="D18" s="250">
        <v>29.402650427550299</v>
      </c>
      <c r="E18" s="10" t="s">
        <v>159</v>
      </c>
      <c r="F18" s="250">
        <v>83.7389303728107</v>
      </c>
      <c r="G18" s="10" t="s">
        <v>159</v>
      </c>
      <c r="H18" s="250">
        <v>11.6303946410129</v>
      </c>
      <c r="I18" s="10" t="s">
        <v>181</v>
      </c>
      <c r="J18" s="250">
        <v>5.73026013330316</v>
      </c>
      <c r="K18" s="10" t="s">
        <v>181</v>
      </c>
      <c r="L18" s="250">
        <v>7.8248950384769006E-2</v>
      </c>
      <c r="M18" s="10" t="s">
        <v>181</v>
      </c>
      <c r="N18" s="250">
        <v>30.217169155616102</v>
      </c>
      <c r="O18" s="10" t="s">
        <v>181</v>
      </c>
      <c r="P18" s="250">
        <v>37.405824859019603</v>
      </c>
      <c r="Q18" s="10" t="s">
        <v>159</v>
      </c>
      <c r="R18" s="250">
        <v>24.895191969163701</v>
      </c>
      <c r="S18" s="10" t="s">
        <v>181</v>
      </c>
    </row>
    <row r="19" spans="1:19" x14ac:dyDescent="0.25">
      <c r="A19" s="12" t="s">
        <v>185</v>
      </c>
      <c r="B19" s="250">
        <v>27.9608502209297</v>
      </c>
      <c r="C19" s="10" t="s">
        <v>181</v>
      </c>
      <c r="D19" s="250">
        <v>29.7546944383312</v>
      </c>
      <c r="E19" s="10" t="s">
        <v>159</v>
      </c>
      <c r="F19" s="250">
        <v>109.740125914944</v>
      </c>
      <c r="G19" s="10" t="s">
        <v>159</v>
      </c>
      <c r="H19" s="250">
        <v>12.1408910565856</v>
      </c>
      <c r="I19" s="10" t="s">
        <v>181</v>
      </c>
      <c r="J19" s="250">
        <v>6.1748246190867002</v>
      </c>
      <c r="K19" s="10" t="s">
        <v>181</v>
      </c>
      <c r="L19" s="250">
        <v>7.2160484918458695E-2</v>
      </c>
      <c r="M19" s="10" t="s">
        <v>181</v>
      </c>
      <c r="N19" s="250">
        <v>31.128466957241699</v>
      </c>
      <c r="O19" s="10" t="s">
        <v>181</v>
      </c>
      <c r="P19" s="250">
        <v>39.041930815690897</v>
      </c>
      <c r="Q19" s="10" t="s">
        <v>159</v>
      </c>
      <c r="R19" s="250">
        <v>25.8159525545082</v>
      </c>
      <c r="S19" s="10" t="s">
        <v>181</v>
      </c>
    </row>
    <row r="20" spans="1:19" x14ac:dyDescent="0.25">
      <c r="A20" s="12" t="s">
        <v>186</v>
      </c>
      <c r="B20" s="250">
        <v>33.746699526378499</v>
      </c>
      <c r="C20" s="10" t="s">
        <v>181</v>
      </c>
      <c r="D20" s="250">
        <v>28.0537900865803</v>
      </c>
      <c r="E20" s="10" t="s">
        <v>159</v>
      </c>
      <c r="F20" s="250">
        <v>129.76919565182399</v>
      </c>
      <c r="G20" s="10" t="s">
        <v>159</v>
      </c>
      <c r="H20" s="250">
        <v>11.8753114712207</v>
      </c>
      <c r="I20" s="10" t="s">
        <v>181</v>
      </c>
      <c r="J20" s="250">
        <v>5.7917191499735896</v>
      </c>
      <c r="K20" s="10" t="s">
        <v>181</v>
      </c>
      <c r="L20" s="250">
        <v>14.973835401368801</v>
      </c>
      <c r="M20" s="10" t="s">
        <v>181</v>
      </c>
      <c r="N20" s="250">
        <v>30.900349748177799</v>
      </c>
      <c r="O20" s="10" t="s">
        <v>181</v>
      </c>
      <c r="P20" s="250">
        <v>18.819519609423601</v>
      </c>
      <c r="Q20" s="10" t="s">
        <v>159</v>
      </c>
      <c r="R20" s="250">
        <v>23.734639820892198</v>
      </c>
      <c r="S20" s="10" t="s">
        <v>181</v>
      </c>
    </row>
    <row r="21" spans="1:19" x14ac:dyDescent="0.25">
      <c r="A21" s="12" t="s">
        <v>188</v>
      </c>
      <c r="B21" s="250">
        <v>21.767430262448599</v>
      </c>
      <c r="C21" s="10" t="s">
        <v>181</v>
      </c>
      <c r="D21" s="250">
        <v>29.759319544854201</v>
      </c>
      <c r="E21" s="10" t="s">
        <v>159</v>
      </c>
      <c r="F21" s="250">
        <v>135.68679627706899</v>
      </c>
      <c r="G21" s="10" t="s">
        <v>159</v>
      </c>
      <c r="H21" s="250">
        <v>12.4497751050262</v>
      </c>
      <c r="I21" s="10" t="s">
        <v>181</v>
      </c>
      <c r="J21" s="250">
        <v>6.2967004616565498</v>
      </c>
      <c r="K21" s="10" t="s">
        <v>181</v>
      </c>
      <c r="L21" s="250">
        <v>20.6656231850843</v>
      </c>
      <c r="M21" s="10" t="s">
        <v>181</v>
      </c>
      <c r="N21" s="250">
        <v>31.550445671323899</v>
      </c>
      <c r="O21" s="10" t="s">
        <v>181</v>
      </c>
      <c r="P21" s="250">
        <v>19.197446300985199</v>
      </c>
      <c r="Q21" s="10" t="s">
        <v>159</v>
      </c>
      <c r="R21" s="250">
        <v>24.641071895241701</v>
      </c>
      <c r="S21" s="10" t="s">
        <v>181</v>
      </c>
    </row>
    <row r="22" spans="1:19" x14ac:dyDescent="0.25">
      <c r="A22" s="12" t="s">
        <v>189</v>
      </c>
      <c r="B22" s="250">
        <v>31.855828963725799</v>
      </c>
      <c r="C22" s="10" t="s">
        <v>181</v>
      </c>
      <c r="D22" s="250">
        <v>30.524406160605501</v>
      </c>
      <c r="E22" s="10" t="s">
        <v>159</v>
      </c>
      <c r="F22" s="250">
        <v>97.121092392010794</v>
      </c>
      <c r="G22" s="10" t="s">
        <v>159</v>
      </c>
      <c r="H22" s="250">
        <v>12.047075483467401</v>
      </c>
      <c r="I22" s="10" t="s">
        <v>181</v>
      </c>
      <c r="J22" s="250">
        <v>5.6036946152317997</v>
      </c>
      <c r="K22" s="10" t="s">
        <v>181</v>
      </c>
      <c r="L22" s="250">
        <v>17.266701016753998</v>
      </c>
      <c r="M22" s="10" t="s">
        <v>181</v>
      </c>
      <c r="N22" s="250">
        <v>31.789286015964699</v>
      </c>
      <c r="O22" s="10" t="s">
        <v>181</v>
      </c>
      <c r="P22" s="250">
        <v>18.253427382389699</v>
      </c>
      <c r="Q22" s="10" t="s">
        <v>159</v>
      </c>
      <c r="R22" s="250">
        <v>24.430977821689101</v>
      </c>
      <c r="S22" s="10" t="s">
        <v>181</v>
      </c>
    </row>
    <row r="23" spans="1:19" x14ac:dyDescent="0.25">
      <c r="A23" s="12" t="s">
        <v>190</v>
      </c>
      <c r="B23" s="250">
        <v>5.6232164025113098</v>
      </c>
      <c r="C23" s="10" t="s">
        <v>181</v>
      </c>
      <c r="D23" s="250">
        <v>29.371998560003401</v>
      </c>
      <c r="E23" s="10" t="s">
        <v>159</v>
      </c>
      <c r="F23" s="250">
        <v>54.6910671673322</v>
      </c>
      <c r="G23" s="10" t="s">
        <v>159</v>
      </c>
      <c r="H23" s="250">
        <v>11.8621247360991</v>
      </c>
      <c r="I23" s="10" t="s">
        <v>181</v>
      </c>
      <c r="J23" s="250">
        <v>1.5540276452927999</v>
      </c>
      <c r="K23" s="10" t="s">
        <v>181</v>
      </c>
      <c r="L23" s="250">
        <v>6.2383729875652199</v>
      </c>
      <c r="M23" s="10" t="s">
        <v>181</v>
      </c>
      <c r="N23" s="250">
        <v>30.734154851033399</v>
      </c>
      <c r="O23" s="10" t="s">
        <v>181</v>
      </c>
      <c r="P23" s="250">
        <v>19.074327662522101</v>
      </c>
      <c r="Q23" s="10" t="s">
        <v>159</v>
      </c>
      <c r="R23" s="250">
        <v>22.4231937829393</v>
      </c>
      <c r="S23" s="10" t="s">
        <v>181</v>
      </c>
    </row>
    <row r="24" spans="1:19" x14ac:dyDescent="0.25">
      <c r="A24" s="12" t="s">
        <v>191</v>
      </c>
      <c r="B24" s="250">
        <v>4.6395572988765696</v>
      </c>
      <c r="C24" s="10" t="s">
        <v>181</v>
      </c>
      <c r="D24" s="250">
        <v>28.5606268596779</v>
      </c>
      <c r="E24" s="10" t="s">
        <v>159</v>
      </c>
      <c r="F24" s="250">
        <v>54.936790639804201</v>
      </c>
      <c r="G24" s="10" t="s">
        <v>159</v>
      </c>
      <c r="H24" s="250">
        <v>11.929055713293501</v>
      </c>
      <c r="I24" s="10" t="s">
        <v>181</v>
      </c>
      <c r="J24" s="250">
        <v>1.0041802190411599</v>
      </c>
      <c r="K24" s="10" t="s">
        <v>181</v>
      </c>
      <c r="L24" s="250">
        <v>5.6109347514002099</v>
      </c>
      <c r="M24" s="10" t="s">
        <v>181</v>
      </c>
      <c r="N24" s="250">
        <v>30.0750120888293</v>
      </c>
      <c r="O24" s="10" t="s">
        <v>181</v>
      </c>
      <c r="P24" s="250">
        <v>19.811360536759199</v>
      </c>
      <c r="Q24" s="10" t="s">
        <v>159</v>
      </c>
      <c r="R24" s="250">
        <v>22.014352148115499</v>
      </c>
      <c r="S24" s="10" t="s">
        <v>181</v>
      </c>
    </row>
    <row r="25" spans="1:19" x14ac:dyDescent="0.25">
      <c r="A25" s="12" t="s">
        <v>192</v>
      </c>
      <c r="B25" s="250">
        <v>13.4306057263894</v>
      </c>
      <c r="C25" s="10" t="s">
        <v>181</v>
      </c>
      <c r="D25" s="250">
        <v>27.659666250605198</v>
      </c>
      <c r="E25" s="10" t="s">
        <v>159</v>
      </c>
      <c r="F25" s="250">
        <v>36.7171049756369</v>
      </c>
      <c r="G25" s="10" t="s">
        <v>159</v>
      </c>
      <c r="H25" s="250">
        <v>11.6789260467069</v>
      </c>
      <c r="I25" s="10" t="s">
        <v>181</v>
      </c>
      <c r="J25" s="250">
        <v>0.68096176284932797</v>
      </c>
      <c r="K25" s="10" t="s">
        <v>181</v>
      </c>
      <c r="L25" s="250">
        <v>6.3890235197701797</v>
      </c>
      <c r="M25" s="10" t="s">
        <v>181</v>
      </c>
      <c r="N25" s="250">
        <v>14.0512010293993</v>
      </c>
      <c r="O25" s="10" t="s">
        <v>181</v>
      </c>
      <c r="P25" s="250">
        <v>21.367098886470501</v>
      </c>
      <c r="Q25" s="10" t="s">
        <v>159</v>
      </c>
      <c r="R25" s="250">
        <v>17.785790495131799</v>
      </c>
      <c r="S25" s="10" t="s">
        <v>181</v>
      </c>
    </row>
    <row r="26" spans="1:19" x14ac:dyDescent="0.25">
      <c r="A26" s="12" t="s">
        <v>193</v>
      </c>
      <c r="B26" s="250">
        <v>13.8562143626141</v>
      </c>
      <c r="C26" s="10" t="s">
        <v>181</v>
      </c>
      <c r="D26" s="250">
        <v>26.757793805664601</v>
      </c>
      <c r="E26" s="10" t="s">
        <v>159</v>
      </c>
      <c r="F26" s="250">
        <v>37.470673177246397</v>
      </c>
      <c r="G26" s="10" t="s">
        <v>159</v>
      </c>
      <c r="H26" s="250">
        <v>11.1831662328908</v>
      </c>
      <c r="I26" s="10" t="s">
        <v>181</v>
      </c>
      <c r="J26" s="250">
        <v>0.452340749726379</v>
      </c>
      <c r="K26" s="10" t="s">
        <v>181</v>
      </c>
      <c r="L26" s="250">
        <v>6.6675771441745297</v>
      </c>
      <c r="M26" s="10" t="s">
        <v>181</v>
      </c>
      <c r="N26" s="250">
        <v>11.4369536716253</v>
      </c>
      <c r="O26" s="10" t="s">
        <v>181</v>
      </c>
      <c r="P26" s="250">
        <v>22.158336973132599</v>
      </c>
      <c r="Q26" s="10" t="s">
        <v>159</v>
      </c>
      <c r="R26" s="250">
        <v>16.829762503756001</v>
      </c>
      <c r="S26" s="10" t="s">
        <v>181</v>
      </c>
    </row>
    <row r="27" spans="1:19" x14ac:dyDescent="0.25">
      <c r="A27" s="12" t="s">
        <v>194</v>
      </c>
      <c r="B27" s="250">
        <v>1.30921754613355E-2</v>
      </c>
      <c r="C27" s="10" t="s">
        <v>181</v>
      </c>
      <c r="D27" s="250">
        <v>27.248887245193199</v>
      </c>
      <c r="E27" s="10" t="s">
        <v>159</v>
      </c>
      <c r="F27" s="250">
        <v>55.148650324842698</v>
      </c>
      <c r="G27" s="10" t="s">
        <v>159</v>
      </c>
      <c r="H27" s="250">
        <v>3.3106024593558798</v>
      </c>
      <c r="I27" s="10" t="s">
        <v>181</v>
      </c>
      <c r="J27" s="250">
        <v>0.42343915933812798</v>
      </c>
      <c r="K27" s="10" t="s">
        <v>181</v>
      </c>
      <c r="L27" s="250">
        <v>7.1273722191212796</v>
      </c>
      <c r="M27" s="10" t="s">
        <v>181</v>
      </c>
      <c r="N27" s="250">
        <v>11.322785148905</v>
      </c>
      <c r="O27" s="10" t="s">
        <v>181</v>
      </c>
      <c r="P27" s="250">
        <v>21.702064640090001</v>
      </c>
      <c r="Q27" s="10" t="s">
        <v>159</v>
      </c>
      <c r="R27" s="250">
        <v>15.2999166862758</v>
      </c>
      <c r="S27" s="10" t="s">
        <v>181</v>
      </c>
    </row>
    <row r="28" spans="1:19" x14ac:dyDescent="0.25">
      <c r="A28" s="12" t="s">
        <v>196</v>
      </c>
      <c r="B28" s="250">
        <v>0</v>
      </c>
      <c r="C28" s="10" t="s">
        <v>179</v>
      </c>
      <c r="D28" s="250">
        <v>22.167093308735101</v>
      </c>
      <c r="E28" s="10" t="s">
        <v>159</v>
      </c>
      <c r="F28" s="250">
        <v>39.052913659120101</v>
      </c>
      <c r="G28" s="10" t="s">
        <v>159</v>
      </c>
      <c r="H28" s="250">
        <v>2.9800791789047598</v>
      </c>
      <c r="I28" s="10" t="s">
        <v>181</v>
      </c>
      <c r="J28" s="250">
        <v>0.32775931441690298</v>
      </c>
      <c r="K28" s="10" t="s">
        <v>181</v>
      </c>
      <c r="L28" s="250">
        <v>7.2942403267534299</v>
      </c>
      <c r="M28" s="10" t="s">
        <v>181</v>
      </c>
      <c r="N28" s="250">
        <v>10.4822296109439</v>
      </c>
      <c r="O28" s="10" t="s">
        <v>181</v>
      </c>
      <c r="P28" s="250">
        <v>21.359597916591799</v>
      </c>
      <c r="Q28" s="10" t="s">
        <v>159</v>
      </c>
      <c r="R28" s="250">
        <v>13.189446100341099</v>
      </c>
      <c r="S28" s="10" t="s">
        <v>181</v>
      </c>
    </row>
    <row r="29" spans="1:19" x14ac:dyDescent="0.25">
      <c r="A29" s="12" t="s">
        <v>197</v>
      </c>
      <c r="B29" s="250">
        <v>0</v>
      </c>
      <c r="C29" s="10" t="s">
        <v>179</v>
      </c>
      <c r="D29" s="250">
        <v>17.597606284854699</v>
      </c>
      <c r="E29" s="10" t="s">
        <v>159</v>
      </c>
      <c r="F29" s="250">
        <v>37.8331120205494</v>
      </c>
      <c r="G29" s="10" t="s">
        <v>159</v>
      </c>
      <c r="H29" s="250">
        <v>2.7270262926447399</v>
      </c>
      <c r="I29" s="10" t="s">
        <v>181</v>
      </c>
      <c r="J29" s="250">
        <v>0.37858103833983298</v>
      </c>
      <c r="K29" s="10" t="s">
        <v>181</v>
      </c>
      <c r="L29" s="250">
        <v>1.7946880766361699</v>
      </c>
      <c r="M29" s="10" t="s">
        <v>181</v>
      </c>
      <c r="N29" s="250">
        <v>10.092630005335501</v>
      </c>
      <c r="O29" s="10" t="s">
        <v>181</v>
      </c>
      <c r="P29" s="250">
        <v>20.442727919591</v>
      </c>
      <c r="Q29" s="10" t="s">
        <v>159</v>
      </c>
      <c r="R29" s="250">
        <v>11.345988673885801</v>
      </c>
      <c r="S29" s="10" t="s">
        <v>181</v>
      </c>
    </row>
    <row r="30" spans="1:19" x14ac:dyDescent="0.25">
      <c r="A30" s="12" t="s">
        <v>199</v>
      </c>
      <c r="B30" s="250">
        <v>0</v>
      </c>
      <c r="C30" s="10" t="s">
        <v>179</v>
      </c>
      <c r="D30" s="250">
        <v>17.691530432597101</v>
      </c>
      <c r="E30" s="10" t="s">
        <v>159</v>
      </c>
      <c r="F30" s="250">
        <v>43.830403174654798</v>
      </c>
      <c r="G30" s="10" t="s">
        <v>443</v>
      </c>
      <c r="H30" s="250">
        <v>2.5589886728662599</v>
      </c>
      <c r="I30" s="10" t="s">
        <v>181</v>
      </c>
      <c r="J30" s="250">
        <v>23.762305086585201</v>
      </c>
      <c r="K30" s="10" t="s">
        <v>430</v>
      </c>
      <c r="L30" s="250">
        <v>0</v>
      </c>
      <c r="M30" s="10" t="s">
        <v>179</v>
      </c>
      <c r="N30" s="250">
        <v>9.86617256558546</v>
      </c>
      <c r="O30" s="10" t="s">
        <v>181</v>
      </c>
      <c r="P30" s="250">
        <v>20.8761957255875</v>
      </c>
      <c r="Q30" s="10" t="s">
        <v>159</v>
      </c>
      <c r="R30" s="250">
        <v>12.994867289693101</v>
      </c>
      <c r="S30" s="10" t="s">
        <v>444</v>
      </c>
    </row>
    <row r="31" spans="1:19" x14ac:dyDescent="0.25">
      <c r="A31" s="12" t="s">
        <v>200</v>
      </c>
      <c r="B31" s="250">
        <v>0</v>
      </c>
      <c r="C31" s="10" t="s">
        <v>179</v>
      </c>
      <c r="D31" s="250">
        <v>14.9086565402157</v>
      </c>
      <c r="E31" s="10" t="s">
        <v>159</v>
      </c>
      <c r="F31" s="250">
        <v>41.555101608978397</v>
      </c>
      <c r="G31" s="10" t="s">
        <v>159</v>
      </c>
      <c r="H31" s="250">
        <v>0</v>
      </c>
      <c r="I31" s="10" t="s">
        <v>195</v>
      </c>
      <c r="J31" s="250">
        <v>25.568174597613002</v>
      </c>
      <c r="K31" s="10" t="s">
        <v>201</v>
      </c>
      <c r="L31" s="250">
        <v>0</v>
      </c>
      <c r="M31" s="10" t="s">
        <v>179</v>
      </c>
      <c r="N31" s="250">
        <v>10.7384231107274</v>
      </c>
      <c r="O31" s="10" t="s">
        <v>445</v>
      </c>
      <c r="P31" s="250">
        <v>20.867479850701901</v>
      </c>
      <c r="Q31" s="10" t="s">
        <v>229</v>
      </c>
      <c r="R31" s="250">
        <v>11.904297629079</v>
      </c>
      <c r="S31" s="10" t="s">
        <v>202</v>
      </c>
    </row>
    <row r="32" spans="1:19" x14ac:dyDescent="0.25">
      <c r="A32" s="15" t="s">
        <v>203</v>
      </c>
      <c r="B32" s="251">
        <v>34.465891221626002</v>
      </c>
      <c r="C32" s="14" t="s">
        <v>159</v>
      </c>
      <c r="D32" s="251">
        <v>27.097058614373999</v>
      </c>
      <c r="E32" s="14" t="s">
        <v>256</v>
      </c>
      <c r="F32" s="251">
        <v>35.992951064118202</v>
      </c>
      <c r="G32" s="14" t="s">
        <v>159</v>
      </c>
      <c r="H32" s="251">
        <v>30.765065210460001</v>
      </c>
      <c r="I32" s="14" t="s">
        <v>257</v>
      </c>
      <c r="J32" s="251">
        <v>24.704808065545301</v>
      </c>
      <c r="K32" s="14" t="s">
        <v>159</v>
      </c>
      <c r="L32" s="251">
        <v>11.083403611659</v>
      </c>
      <c r="M32" s="14" t="s">
        <v>446</v>
      </c>
      <c r="N32" s="251">
        <v>10.998048445906299</v>
      </c>
      <c r="O32" s="14" t="s">
        <v>259</v>
      </c>
      <c r="P32" s="251">
        <v>39.355257851944302</v>
      </c>
      <c r="Q32" s="14" t="s">
        <v>159</v>
      </c>
      <c r="R32" s="251">
        <v>24.549202371012498</v>
      </c>
      <c r="S32" s="14" t="s">
        <v>181</v>
      </c>
    </row>
    <row r="34" spans="1:2" x14ac:dyDescent="0.25">
      <c r="A34" s="16" t="s">
        <v>204</v>
      </c>
      <c r="B34" s="16" t="s">
        <v>230</v>
      </c>
    </row>
    <row r="36" spans="1:2" x14ac:dyDescent="0.25">
      <c r="B36" s="16" t="s">
        <v>419</v>
      </c>
    </row>
    <row r="37" spans="1:2" x14ac:dyDescent="0.25">
      <c r="B37" s="16" t="s">
        <v>447</v>
      </c>
    </row>
    <row r="38" spans="1:2" x14ac:dyDescent="0.25">
      <c r="B38" s="16" t="s">
        <v>448</v>
      </c>
    </row>
    <row r="39" spans="1:2" x14ac:dyDescent="0.25">
      <c r="B39" s="16" t="s">
        <v>449</v>
      </c>
    </row>
    <row r="40" spans="1:2" x14ac:dyDescent="0.25">
      <c r="B40" s="16" t="s">
        <v>450</v>
      </c>
    </row>
    <row r="41" spans="1:2" x14ac:dyDescent="0.25">
      <c r="B41" s="16" t="s">
        <v>451</v>
      </c>
    </row>
    <row r="42" spans="1:2" x14ac:dyDescent="0.25">
      <c r="B42" s="16" t="s">
        <v>452</v>
      </c>
    </row>
    <row r="43" spans="1:2" x14ac:dyDescent="0.25">
      <c r="B43" s="16" t="s">
        <v>453</v>
      </c>
    </row>
    <row r="44" spans="1:2" x14ac:dyDescent="0.25">
      <c r="B44" s="16" t="s">
        <v>454</v>
      </c>
    </row>
    <row r="46" spans="1:2" x14ac:dyDescent="0.25">
      <c r="B46" s="16" t="s">
        <v>322</v>
      </c>
    </row>
    <row r="47" spans="1:2" x14ac:dyDescent="0.25">
      <c r="B47" s="16" t="s">
        <v>210</v>
      </c>
    </row>
    <row r="48" spans="1:2" x14ac:dyDescent="0.25">
      <c r="B48" s="16" t="s">
        <v>211</v>
      </c>
    </row>
    <row r="49" spans="1:2" x14ac:dyDescent="0.25">
      <c r="B49" s="16" t="s">
        <v>212</v>
      </c>
    </row>
    <row r="52" spans="1:2" x14ac:dyDescent="0.25">
      <c r="A52" s="17" t="str">
        <f>HYPERLINK("#'WAGERING 12'!A2", "&lt;&lt;&lt; Previous table")</f>
        <v>&lt;&lt;&lt; Previous table</v>
      </c>
    </row>
    <row r="53" spans="1:2" x14ac:dyDescent="0.25">
      <c r="A53" s="17" t="str">
        <f>HYPERLINK("#'WAGERING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1:S5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HYPERLINK("#'INDEX'!B124", "Link to index")</f>
        <v>Link to index</v>
      </c>
    </row>
    <row r="2" spans="1:19" ht="15.75" customHeight="1" x14ac:dyDescent="0.25">
      <c r="A2" s="287" t="s">
        <v>457</v>
      </c>
      <c r="B2" s="286"/>
      <c r="C2" s="286"/>
      <c r="D2" s="286"/>
      <c r="E2" s="286"/>
      <c r="F2" s="286"/>
      <c r="G2" s="286"/>
      <c r="H2" s="286"/>
      <c r="I2" s="286"/>
      <c r="J2" s="286"/>
      <c r="K2" s="286"/>
      <c r="L2" s="286"/>
      <c r="M2" s="286"/>
      <c r="N2" s="286"/>
      <c r="O2" s="286"/>
      <c r="P2" s="286"/>
      <c r="Q2" s="286"/>
      <c r="R2" s="286"/>
      <c r="S2" s="286"/>
    </row>
    <row r="3" spans="1:19" ht="15.75" customHeight="1" x14ac:dyDescent="0.25">
      <c r="A3" s="287" t="s">
        <v>142</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252">
        <v>45.419513084712101</v>
      </c>
      <c r="C7" s="10" t="s">
        <v>159</v>
      </c>
      <c r="D7" s="252">
        <v>134.93129335001601</v>
      </c>
      <c r="E7" s="10" t="s">
        <v>159</v>
      </c>
      <c r="F7" s="252">
        <v>48.960099446205398</v>
      </c>
      <c r="G7" s="10" t="s">
        <v>159</v>
      </c>
      <c r="H7" s="252">
        <v>60.142669237395097</v>
      </c>
      <c r="I7" s="10" t="s">
        <v>159</v>
      </c>
      <c r="J7" s="252">
        <v>38.750784213033597</v>
      </c>
      <c r="K7" s="10" t="s">
        <v>181</v>
      </c>
      <c r="L7" s="252">
        <v>63.373934719647004</v>
      </c>
      <c r="M7" s="10" t="s">
        <v>159</v>
      </c>
      <c r="N7" s="252">
        <v>77.231454734666599</v>
      </c>
      <c r="O7" s="10" t="s">
        <v>159</v>
      </c>
      <c r="P7" s="252">
        <v>61.456820319191699</v>
      </c>
      <c r="Q7" s="10" t="s">
        <v>159</v>
      </c>
      <c r="R7" s="252">
        <v>88.019447971201302</v>
      </c>
      <c r="S7" s="10" t="s">
        <v>181</v>
      </c>
    </row>
    <row r="8" spans="1:19" x14ac:dyDescent="0.25">
      <c r="A8" s="12" t="s">
        <v>171</v>
      </c>
      <c r="B8" s="252">
        <v>52.399140224235303</v>
      </c>
      <c r="C8" s="10" t="s">
        <v>159</v>
      </c>
      <c r="D8" s="252">
        <v>128.96272849559401</v>
      </c>
      <c r="E8" s="10" t="s">
        <v>159</v>
      </c>
      <c r="F8" s="252">
        <v>53.017893096519998</v>
      </c>
      <c r="G8" s="10" t="s">
        <v>159</v>
      </c>
      <c r="H8" s="252">
        <v>56.705400486791603</v>
      </c>
      <c r="I8" s="10" t="s">
        <v>159</v>
      </c>
      <c r="J8" s="252">
        <v>35.239202416471599</v>
      </c>
      <c r="K8" s="10" t="s">
        <v>181</v>
      </c>
      <c r="L8" s="252">
        <v>57.093881685312297</v>
      </c>
      <c r="M8" s="10" t="s">
        <v>159</v>
      </c>
      <c r="N8" s="252">
        <v>63.162624360657098</v>
      </c>
      <c r="O8" s="10" t="s">
        <v>159</v>
      </c>
      <c r="P8" s="252">
        <v>60.819726831041997</v>
      </c>
      <c r="Q8" s="10" t="s">
        <v>159</v>
      </c>
      <c r="R8" s="252">
        <v>81.443620446392103</v>
      </c>
      <c r="S8" s="10" t="s">
        <v>181</v>
      </c>
    </row>
    <row r="9" spans="1:19" x14ac:dyDescent="0.25">
      <c r="A9" s="12" t="s">
        <v>172</v>
      </c>
      <c r="B9" s="252">
        <v>30.148222694315599</v>
      </c>
      <c r="C9" s="10" t="s">
        <v>159</v>
      </c>
      <c r="D9" s="252">
        <v>126.06415076031401</v>
      </c>
      <c r="E9" s="10" t="s">
        <v>159</v>
      </c>
      <c r="F9" s="252">
        <v>52.3056179503536</v>
      </c>
      <c r="G9" s="10" t="s">
        <v>159</v>
      </c>
      <c r="H9" s="252">
        <v>56.1623529639336</v>
      </c>
      <c r="I9" s="10" t="s">
        <v>159</v>
      </c>
      <c r="J9" s="252">
        <v>35.2594954978385</v>
      </c>
      <c r="K9" s="10" t="s">
        <v>181</v>
      </c>
      <c r="L9" s="252">
        <v>51.438299165610402</v>
      </c>
      <c r="M9" s="10" t="s">
        <v>159</v>
      </c>
      <c r="N9" s="252">
        <v>61.2824243622605</v>
      </c>
      <c r="O9" s="10" t="s">
        <v>159</v>
      </c>
      <c r="P9" s="252">
        <v>44.710197221840701</v>
      </c>
      <c r="Q9" s="10" t="s">
        <v>159</v>
      </c>
      <c r="R9" s="252">
        <v>77.821035700616093</v>
      </c>
      <c r="S9" s="10" t="s">
        <v>181</v>
      </c>
    </row>
    <row r="10" spans="1:19" x14ac:dyDescent="0.25">
      <c r="A10" s="12" t="s">
        <v>173</v>
      </c>
      <c r="B10" s="252">
        <v>44.425521342457401</v>
      </c>
      <c r="C10" s="10" t="s">
        <v>159</v>
      </c>
      <c r="D10" s="252">
        <v>104.784959578582</v>
      </c>
      <c r="E10" s="10" t="s">
        <v>159</v>
      </c>
      <c r="F10" s="252">
        <v>53.441484201852397</v>
      </c>
      <c r="G10" s="10" t="s">
        <v>159</v>
      </c>
      <c r="H10" s="252">
        <v>55.415989804156801</v>
      </c>
      <c r="I10" s="10" t="s">
        <v>181</v>
      </c>
      <c r="J10" s="252">
        <v>37.520075682251701</v>
      </c>
      <c r="K10" s="10" t="s">
        <v>181</v>
      </c>
      <c r="L10" s="252">
        <v>45.449684317022701</v>
      </c>
      <c r="M10" s="10" t="s">
        <v>159</v>
      </c>
      <c r="N10" s="252">
        <v>63.963118715378997</v>
      </c>
      <c r="O10" s="10" t="s">
        <v>159</v>
      </c>
      <c r="P10" s="252">
        <v>47.602311794709699</v>
      </c>
      <c r="Q10" s="10" t="s">
        <v>159</v>
      </c>
      <c r="R10" s="252">
        <v>71.673063825511207</v>
      </c>
      <c r="S10" s="10" t="s">
        <v>181</v>
      </c>
    </row>
    <row r="11" spans="1:19" x14ac:dyDescent="0.25">
      <c r="A11" s="12" t="s">
        <v>174</v>
      </c>
      <c r="B11" s="252">
        <v>34.810358041916103</v>
      </c>
      <c r="C11" s="10" t="s">
        <v>159</v>
      </c>
      <c r="D11" s="252">
        <v>68.939874931164496</v>
      </c>
      <c r="E11" s="10" t="s">
        <v>159</v>
      </c>
      <c r="F11" s="252">
        <v>64.300428824578006</v>
      </c>
      <c r="G11" s="10" t="s">
        <v>159</v>
      </c>
      <c r="H11" s="252">
        <v>55.154381368302801</v>
      </c>
      <c r="I11" s="10" t="s">
        <v>181</v>
      </c>
      <c r="J11" s="252">
        <v>35.923129840608397</v>
      </c>
      <c r="K11" s="10" t="s">
        <v>181</v>
      </c>
      <c r="L11" s="252">
        <v>39.2555305542922</v>
      </c>
      <c r="M11" s="10" t="s">
        <v>159</v>
      </c>
      <c r="N11" s="252">
        <v>66.133289053433103</v>
      </c>
      <c r="O11" s="10" t="s">
        <v>159</v>
      </c>
      <c r="P11" s="252">
        <v>49.082994899357402</v>
      </c>
      <c r="Q11" s="10" t="s">
        <v>159</v>
      </c>
      <c r="R11" s="252">
        <v>59.784597099102903</v>
      </c>
      <c r="S11" s="10" t="s">
        <v>181</v>
      </c>
    </row>
    <row r="12" spans="1:19" x14ac:dyDescent="0.25">
      <c r="A12" s="12" t="s">
        <v>175</v>
      </c>
      <c r="B12" s="252">
        <v>36.653508124059002</v>
      </c>
      <c r="C12" s="10" t="s">
        <v>181</v>
      </c>
      <c r="D12" s="252">
        <v>66.916270758910599</v>
      </c>
      <c r="E12" s="10" t="s">
        <v>159</v>
      </c>
      <c r="F12" s="252">
        <v>92.203388768614204</v>
      </c>
      <c r="G12" s="10" t="s">
        <v>159</v>
      </c>
      <c r="H12" s="252">
        <v>32.583686872786103</v>
      </c>
      <c r="I12" s="10" t="s">
        <v>181</v>
      </c>
      <c r="J12" s="252">
        <v>35.189507149937498</v>
      </c>
      <c r="K12" s="10" t="s">
        <v>181</v>
      </c>
      <c r="L12" s="252">
        <v>29.953991901542398</v>
      </c>
      <c r="M12" s="10" t="s">
        <v>159</v>
      </c>
      <c r="N12" s="252">
        <v>65.051616953687599</v>
      </c>
      <c r="O12" s="10" t="s">
        <v>159</v>
      </c>
      <c r="P12" s="252">
        <v>49.2279742232015</v>
      </c>
      <c r="Q12" s="10" t="s">
        <v>159</v>
      </c>
      <c r="R12" s="252">
        <v>54.756610486517701</v>
      </c>
      <c r="S12" s="10" t="s">
        <v>181</v>
      </c>
    </row>
    <row r="13" spans="1:19" x14ac:dyDescent="0.25">
      <c r="A13" s="12" t="s">
        <v>176</v>
      </c>
      <c r="B13" s="252">
        <v>18.400723770406302</v>
      </c>
      <c r="C13" s="10" t="s">
        <v>181</v>
      </c>
      <c r="D13" s="252">
        <v>44.401137990768603</v>
      </c>
      <c r="E13" s="10" t="s">
        <v>159</v>
      </c>
      <c r="F13" s="252">
        <v>84.267610759720597</v>
      </c>
      <c r="G13" s="10" t="s">
        <v>159</v>
      </c>
      <c r="H13" s="252">
        <v>16.008847593323601</v>
      </c>
      <c r="I13" s="10" t="s">
        <v>181</v>
      </c>
      <c r="J13" s="252">
        <v>21.736054203060899</v>
      </c>
      <c r="K13" s="10" t="s">
        <v>181</v>
      </c>
      <c r="L13" s="252">
        <v>3.1658375784842798</v>
      </c>
      <c r="M13" s="10" t="s">
        <v>181</v>
      </c>
      <c r="N13" s="252">
        <v>41.270020538535697</v>
      </c>
      <c r="O13" s="10" t="s">
        <v>159</v>
      </c>
      <c r="P13" s="252">
        <v>47.409167780982102</v>
      </c>
      <c r="Q13" s="10" t="s">
        <v>159</v>
      </c>
      <c r="R13" s="252">
        <v>35.860451206350497</v>
      </c>
      <c r="S13" s="10" t="s">
        <v>181</v>
      </c>
    </row>
    <row r="14" spans="1:19" x14ac:dyDescent="0.25">
      <c r="A14" s="12" t="s">
        <v>177</v>
      </c>
      <c r="B14" s="252">
        <v>16.9111053227703</v>
      </c>
      <c r="C14" s="10" t="s">
        <v>181</v>
      </c>
      <c r="D14" s="252">
        <v>43.910817164461598</v>
      </c>
      <c r="E14" s="10" t="s">
        <v>181</v>
      </c>
      <c r="F14" s="252">
        <v>81.000838781760194</v>
      </c>
      <c r="G14" s="10" t="s">
        <v>159</v>
      </c>
      <c r="H14" s="252">
        <v>15.5068796865227</v>
      </c>
      <c r="I14" s="10" t="s">
        <v>181</v>
      </c>
      <c r="J14" s="252">
        <v>0.40978430000758898</v>
      </c>
      <c r="K14" s="10" t="s">
        <v>181</v>
      </c>
      <c r="L14" s="252">
        <v>4.7451553136834197E-2</v>
      </c>
      <c r="M14" s="10" t="s">
        <v>181</v>
      </c>
      <c r="N14" s="252">
        <v>41.7095247197745</v>
      </c>
      <c r="O14" s="10" t="s">
        <v>181</v>
      </c>
      <c r="P14" s="252">
        <v>47.594705992741197</v>
      </c>
      <c r="Q14" s="10" t="s">
        <v>159</v>
      </c>
      <c r="R14" s="252">
        <v>33.890998179751499</v>
      </c>
      <c r="S14" s="10" t="s">
        <v>181</v>
      </c>
    </row>
    <row r="15" spans="1:19" x14ac:dyDescent="0.25">
      <c r="A15" s="12" t="s">
        <v>178</v>
      </c>
      <c r="B15" s="252">
        <v>18.4642941264207</v>
      </c>
      <c r="C15" s="10" t="s">
        <v>181</v>
      </c>
      <c r="D15" s="252">
        <v>43.188246654183502</v>
      </c>
      <c r="E15" s="10" t="s">
        <v>159</v>
      </c>
      <c r="F15" s="252">
        <v>94.781716149681699</v>
      </c>
      <c r="G15" s="10" t="s">
        <v>159</v>
      </c>
      <c r="H15" s="252">
        <v>15.475240313619</v>
      </c>
      <c r="I15" s="10" t="s">
        <v>181</v>
      </c>
      <c r="J15" s="252">
        <v>9.2675664112503195</v>
      </c>
      <c r="K15" s="10" t="s">
        <v>181</v>
      </c>
      <c r="L15" s="252">
        <v>0.124336059413078</v>
      </c>
      <c r="M15" s="10" t="s">
        <v>181</v>
      </c>
      <c r="N15" s="252">
        <v>41.605786533606</v>
      </c>
      <c r="O15" s="10" t="s">
        <v>181</v>
      </c>
      <c r="P15" s="252">
        <v>49.303418189121103</v>
      </c>
      <c r="Q15" s="10" t="s">
        <v>159</v>
      </c>
      <c r="R15" s="252">
        <v>34.596335986441296</v>
      </c>
      <c r="S15" s="10" t="s">
        <v>181</v>
      </c>
    </row>
    <row r="16" spans="1:19" x14ac:dyDescent="0.25">
      <c r="A16" s="12" t="s">
        <v>182</v>
      </c>
      <c r="B16" s="252">
        <v>35.913064756590302</v>
      </c>
      <c r="C16" s="10" t="s">
        <v>181</v>
      </c>
      <c r="D16" s="252">
        <v>43.452176925172999</v>
      </c>
      <c r="E16" s="10" t="s">
        <v>159</v>
      </c>
      <c r="F16" s="252">
        <v>96.659731161574797</v>
      </c>
      <c r="G16" s="10" t="s">
        <v>159</v>
      </c>
      <c r="H16" s="252">
        <v>15.951608884292799</v>
      </c>
      <c r="I16" s="10" t="s">
        <v>181</v>
      </c>
      <c r="J16" s="252">
        <v>9.2115099675455099</v>
      </c>
      <c r="K16" s="10" t="s">
        <v>181</v>
      </c>
      <c r="L16" s="252">
        <v>0.12765848145440201</v>
      </c>
      <c r="M16" s="10" t="s">
        <v>181</v>
      </c>
      <c r="N16" s="252">
        <v>41.963978140524198</v>
      </c>
      <c r="O16" s="10" t="s">
        <v>181</v>
      </c>
      <c r="P16" s="252">
        <v>50.797568999793597</v>
      </c>
      <c r="Q16" s="10" t="s">
        <v>159</v>
      </c>
      <c r="R16" s="252">
        <v>35.260318799969603</v>
      </c>
      <c r="S16" s="10" t="s">
        <v>181</v>
      </c>
    </row>
    <row r="17" spans="1:19" x14ac:dyDescent="0.25">
      <c r="A17" s="12" t="s">
        <v>183</v>
      </c>
      <c r="B17" s="252">
        <v>44.217756792031203</v>
      </c>
      <c r="C17" s="10" t="s">
        <v>181</v>
      </c>
      <c r="D17" s="252">
        <v>43.865368362076303</v>
      </c>
      <c r="E17" s="10" t="s">
        <v>159</v>
      </c>
      <c r="F17" s="252">
        <v>110.727901725075</v>
      </c>
      <c r="G17" s="10" t="s">
        <v>159</v>
      </c>
      <c r="H17" s="252">
        <v>16.067218132177199</v>
      </c>
      <c r="I17" s="10" t="s">
        <v>181</v>
      </c>
      <c r="J17" s="252">
        <v>9.4992129932400893</v>
      </c>
      <c r="K17" s="10" t="s">
        <v>181</v>
      </c>
      <c r="L17" s="252">
        <v>0.115538124924947</v>
      </c>
      <c r="M17" s="10" t="s">
        <v>181</v>
      </c>
      <c r="N17" s="252">
        <v>42.852647927991498</v>
      </c>
      <c r="O17" s="10" t="s">
        <v>181</v>
      </c>
      <c r="P17" s="252">
        <v>49.716563075617302</v>
      </c>
      <c r="Q17" s="10" t="s">
        <v>159</v>
      </c>
      <c r="R17" s="252">
        <v>35.787843524459497</v>
      </c>
      <c r="S17" s="10" t="s">
        <v>181</v>
      </c>
    </row>
    <row r="18" spans="1:19" x14ac:dyDescent="0.25">
      <c r="A18" s="12" t="s">
        <v>184</v>
      </c>
      <c r="B18" s="252">
        <v>35.596852651593601</v>
      </c>
      <c r="C18" s="10" t="s">
        <v>181</v>
      </c>
      <c r="D18" s="252">
        <v>40.306713915492502</v>
      </c>
      <c r="E18" s="10" t="s">
        <v>159</v>
      </c>
      <c r="F18" s="252">
        <v>114.793770665097</v>
      </c>
      <c r="G18" s="10" t="s">
        <v>159</v>
      </c>
      <c r="H18" s="252">
        <v>15.943562321862499</v>
      </c>
      <c r="I18" s="10" t="s">
        <v>181</v>
      </c>
      <c r="J18" s="252">
        <v>7.8553447561987602</v>
      </c>
      <c r="K18" s="10" t="s">
        <v>181</v>
      </c>
      <c r="L18" s="252">
        <v>0.10726781468623001</v>
      </c>
      <c r="M18" s="10" t="s">
        <v>181</v>
      </c>
      <c r="N18" s="252">
        <v>41.423299423042501</v>
      </c>
      <c r="O18" s="10" t="s">
        <v>181</v>
      </c>
      <c r="P18" s="252">
        <v>51.277890239201099</v>
      </c>
      <c r="Q18" s="10" t="s">
        <v>159</v>
      </c>
      <c r="R18" s="252">
        <v>34.127650602277697</v>
      </c>
      <c r="S18" s="10" t="s">
        <v>181</v>
      </c>
    </row>
    <row r="19" spans="1:19" x14ac:dyDescent="0.25">
      <c r="A19" s="12" t="s">
        <v>185</v>
      </c>
      <c r="B19" s="252">
        <v>37.2275071410998</v>
      </c>
      <c r="C19" s="10" t="s">
        <v>181</v>
      </c>
      <c r="D19" s="252">
        <v>39.615858993267203</v>
      </c>
      <c r="E19" s="10" t="s">
        <v>159</v>
      </c>
      <c r="F19" s="252">
        <v>146.10969583842399</v>
      </c>
      <c r="G19" s="10" t="s">
        <v>159</v>
      </c>
      <c r="H19" s="252">
        <v>16.164569565557599</v>
      </c>
      <c r="I19" s="10" t="s">
        <v>181</v>
      </c>
      <c r="J19" s="252">
        <v>8.2212567137897707</v>
      </c>
      <c r="K19" s="10" t="s">
        <v>181</v>
      </c>
      <c r="L19" s="252">
        <v>9.6075582336774101E-2</v>
      </c>
      <c r="M19" s="10" t="s">
        <v>181</v>
      </c>
      <c r="N19" s="252">
        <v>41.444920908548497</v>
      </c>
      <c r="O19" s="10" t="s">
        <v>181</v>
      </c>
      <c r="P19" s="252">
        <v>51.981028715482601</v>
      </c>
      <c r="Q19" s="10" t="s">
        <v>159</v>
      </c>
      <c r="R19" s="252">
        <v>34.371757313654797</v>
      </c>
      <c r="S19" s="10" t="s">
        <v>181</v>
      </c>
    </row>
    <row r="20" spans="1:19" x14ac:dyDescent="0.25">
      <c r="A20" s="12" t="s">
        <v>186</v>
      </c>
      <c r="B20" s="252">
        <v>43.479879011158097</v>
      </c>
      <c r="C20" s="10" t="s">
        <v>181</v>
      </c>
      <c r="D20" s="252">
        <v>36.145027984602997</v>
      </c>
      <c r="E20" s="10" t="s">
        <v>159</v>
      </c>
      <c r="F20" s="252">
        <v>167.19705943113601</v>
      </c>
      <c r="G20" s="10" t="s">
        <v>159</v>
      </c>
      <c r="H20" s="252">
        <v>15.300373465704199</v>
      </c>
      <c r="I20" s="10" t="s">
        <v>181</v>
      </c>
      <c r="J20" s="252">
        <v>7.4621593057009399</v>
      </c>
      <c r="K20" s="10" t="s">
        <v>181</v>
      </c>
      <c r="L20" s="252">
        <v>19.292569665237899</v>
      </c>
      <c r="M20" s="10" t="s">
        <v>181</v>
      </c>
      <c r="N20" s="252">
        <v>39.812588706728</v>
      </c>
      <c r="O20" s="10" t="s">
        <v>181</v>
      </c>
      <c r="P20" s="252">
        <v>24.247421144880899</v>
      </c>
      <c r="Q20" s="10" t="s">
        <v>159</v>
      </c>
      <c r="R20" s="252">
        <v>30.5801539785882</v>
      </c>
      <c r="S20" s="10" t="s">
        <v>181</v>
      </c>
    </row>
    <row r="21" spans="1:19" x14ac:dyDescent="0.25">
      <c r="A21" s="12" t="s">
        <v>188</v>
      </c>
      <c r="B21" s="252">
        <v>27.197534355996801</v>
      </c>
      <c r="C21" s="10" t="s">
        <v>181</v>
      </c>
      <c r="D21" s="252">
        <v>37.183080684013298</v>
      </c>
      <c r="E21" s="10" t="s">
        <v>159</v>
      </c>
      <c r="F21" s="252">
        <v>169.53523033754701</v>
      </c>
      <c r="G21" s="10" t="s">
        <v>159</v>
      </c>
      <c r="H21" s="252">
        <v>15.5554965405133</v>
      </c>
      <c r="I21" s="10" t="s">
        <v>181</v>
      </c>
      <c r="J21" s="252">
        <v>7.8674756308170899</v>
      </c>
      <c r="K21" s="10" t="s">
        <v>181</v>
      </c>
      <c r="L21" s="252">
        <v>25.820870437518899</v>
      </c>
      <c r="M21" s="10" t="s">
        <v>181</v>
      </c>
      <c r="N21" s="252">
        <v>39.4210212113626</v>
      </c>
      <c r="O21" s="10" t="s">
        <v>181</v>
      </c>
      <c r="P21" s="252">
        <v>23.9864420844923</v>
      </c>
      <c r="Q21" s="10" t="s">
        <v>159</v>
      </c>
      <c r="R21" s="252">
        <v>30.788034754637799</v>
      </c>
      <c r="S21" s="10" t="s">
        <v>181</v>
      </c>
    </row>
    <row r="22" spans="1:19" x14ac:dyDescent="0.25">
      <c r="A22" s="12" t="s">
        <v>189</v>
      </c>
      <c r="B22" s="252">
        <v>38.878896741593699</v>
      </c>
      <c r="C22" s="10" t="s">
        <v>181</v>
      </c>
      <c r="D22" s="252">
        <v>37.253942961836103</v>
      </c>
      <c r="E22" s="10" t="s">
        <v>159</v>
      </c>
      <c r="F22" s="252">
        <v>118.53281001852</v>
      </c>
      <c r="G22" s="10" t="s">
        <v>159</v>
      </c>
      <c r="H22" s="252">
        <v>14.703023559463899</v>
      </c>
      <c r="I22" s="10" t="s">
        <v>181</v>
      </c>
      <c r="J22" s="252">
        <v>6.8391083015012502</v>
      </c>
      <c r="K22" s="10" t="s">
        <v>181</v>
      </c>
      <c r="L22" s="252">
        <v>21.073389321080601</v>
      </c>
      <c r="M22" s="10" t="s">
        <v>181</v>
      </c>
      <c r="N22" s="252">
        <v>38.7976834604126</v>
      </c>
      <c r="O22" s="10" t="s">
        <v>181</v>
      </c>
      <c r="P22" s="252">
        <v>22.277653461418598</v>
      </c>
      <c r="Q22" s="10" t="s">
        <v>159</v>
      </c>
      <c r="R22" s="252">
        <v>29.817132214867399</v>
      </c>
      <c r="S22" s="10" t="s">
        <v>181</v>
      </c>
    </row>
    <row r="23" spans="1:19" x14ac:dyDescent="0.25">
      <c r="A23" s="12" t="s">
        <v>190</v>
      </c>
      <c r="B23" s="252">
        <v>6.6592235186341702</v>
      </c>
      <c r="C23" s="10" t="s">
        <v>181</v>
      </c>
      <c r="D23" s="252">
        <v>34.783421017322297</v>
      </c>
      <c r="E23" s="10" t="s">
        <v>159</v>
      </c>
      <c r="F23" s="252">
        <v>64.767210555377005</v>
      </c>
      <c r="G23" s="10" t="s">
        <v>159</v>
      </c>
      <c r="H23" s="252">
        <v>14.047572486864601</v>
      </c>
      <c r="I23" s="10" t="s">
        <v>181</v>
      </c>
      <c r="J23" s="252">
        <v>1.8403377539444901</v>
      </c>
      <c r="K23" s="10" t="s">
        <v>181</v>
      </c>
      <c r="L23" s="252">
        <v>7.3877149914155096</v>
      </c>
      <c r="M23" s="10" t="s">
        <v>181</v>
      </c>
      <c r="N23" s="252">
        <v>36.396537525737699</v>
      </c>
      <c r="O23" s="10" t="s">
        <v>181</v>
      </c>
      <c r="P23" s="252">
        <v>22.588533373119802</v>
      </c>
      <c r="Q23" s="10" t="s">
        <v>159</v>
      </c>
      <c r="R23" s="252">
        <v>26.5543860868585</v>
      </c>
      <c r="S23" s="10" t="s">
        <v>181</v>
      </c>
    </row>
    <row r="24" spans="1:19" x14ac:dyDescent="0.25">
      <c r="A24" s="12" t="s">
        <v>191</v>
      </c>
      <c r="B24" s="252">
        <v>5.3679677948001903</v>
      </c>
      <c r="C24" s="10" t="s">
        <v>181</v>
      </c>
      <c r="D24" s="252">
        <v>33.044645276647401</v>
      </c>
      <c r="E24" s="10" t="s">
        <v>159</v>
      </c>
      <c r="F24" s="252">
        <v>63.561866770253502</v>
      </c>
      <c r="G24" s="10" t="s">
        <v>159</v>
      </c>
      <c r="H24" s="252">
        <v>13.801917460280601</v>
      </c>
      <c r="I24" s="10" t="s">
        <v>181</v>
      </c>
      <c r="J24" s="252">
        <v>1.1618365134306201</v>
      </c>
      <c r="K24" s="10" t="s">
        <v>181</v>
      </c>
      <c r="L24" s="252">
        <v>6.4918515073700398</v>
      </c>
      <c r="M24" s="10" t="s">
        <v>181</v>
      </c>
      <c r="N24" s="252">
        <v>34.796788986775503</v>
      </c>
      <c r="O24" s="10" t="s">
        <v>181</v>
      </c>
      <c r="P24" s="252">
        <v>22.921744141030398</v>
      </c>
      <c r="Q24" s="10" t="s">
        <v>159</v>
      </c>
      <c r="R24" s="252">
        <v>25.470605435369599</v>
      </c>
      <c r="S24" s="10" t="s">
        <v>181</v>
      </c>
    </row>
    <row r="25" spans="1:19" x14ac:dyDescent="0.25">
      <c r="A25" s="12" t="s">
        <v>192</v>
      </c>
      <c r="B25" s="252">
        <v>15.1898444041373</v>
      </c>
      <c r="C25" s="10" t="s">
        <v>181</v>
      </c>
      <c r="D25" s="252">
        <v>31.282731038074498</v>
      </c>
      <c r="E25" s="10" t="s">
        <v>159</v>
      </c>
      <c r="F25" s="252">
        <v>41.526579136668502</v>
      </c>
      <c r="G25" s="10" t="s">
        <v>159</v>
      </c>
      <c r="H25" s="252">
        <v>13.2087169462755</v>
      </c>
      <c r="I25" s="10" t="s">
        <v>181</v>
      </c>
      <c r="J25" s="252">
        <v>0.77015910030955204</v>
      </c>
      <c r="K25" s="10" t="s">
        <v>181</v>
      </c>
      <c r="L25" s="252">
        <v>7.2259044109228698</v>
      </c>
      <c r="M25" s="10" t="s">
        <v>181</v>
      </c>
      <c r="N25" s="252">
        <v>15.8917298054887</v>
      </c>
      <c r="O25" s="10" t="s">
        <v>181</v>
      </c>
      <c r="P25" s="252">
        <v>24.165917313437401</v>
      </c>
      <c r="Q25" s="10" t="s">
        <v>159</v>
      </c>
      <c r="R25" s="252">
        <v>20.115503033105998</v>
      </c>
      <c r="S25" s="10" t="s">
        <v>181</v>
      </c>
    </row>
    <row r="26" spans="1:19" x14ac:dyDescent="0.25">
      <c r="A26" s="12" t="s">
        <v>193</v>
      </c>
      <c r="B26" s="252">
        <v>15.268228588137699</v>
      </c>
      <c r="C26" s="10" t="s">
        <v>181</v>
      </c>
      <c r="D26" s="252">
        <v>29.4845404125276</v>
      </c>
      <c r="E26" s="10" t="s">
        <v>159</v>
      </c>
      <c r="F26" s="252">
        <v>41.289113205784801</v>
      </c>
      <c r="G26" s="10" t="s">
        <v>159</v>
      </c>
      <c r="H26" s="252">
        <v>12.3227841251949</v>
      </c>
      <c r="I26" s="10" t="s">
        <v>181</v>
      </c>
      <c r="J26" s="252">
        <v>0.49843642612706701</v>
      </c>
      <c r="K26" s="10" t="s">
        <v>181</v>
      </c>
      <c r="L26" s="252">
        <v>7.3470350055332698</v>
      </c>
      <c r="M26" s="10" t="s">
        <v>181</v>
      </c>
      <c r="N26" s="252">
        <v>12.6024337124481</v>
      </c>
      <c r="O26" s="10" t="s">
        <v>181</v>
      </c>
      <c r="P26" s="252">
        <v>24.416377026585099</v>
      </c>
      <c r="Q26" s="10" t="s">
        <v>159</v>
      </c>
      <c r="R26" s="252">
        <v>18.544795444614898</v>
      </c>
      <c r="S26" s="10" t="s">
        <v>181</v>
      </c>
    </row>
    <row r="27" spans="1:19" x14ac:dyDescent="0.25">
      <c r="A27" s="12" t="s">
        <v>194</v>
      </c>
      <c r="B27" s="252">
        <v>1.41831900831135E-2</v>
      </c>
      <c r="C27" s="10" t="s">
        <v>181</v>
      </c>
      <c r="D27" s="252">
        <v>29.519627848959299</v>
      </c>
      <c r="E27" s="10" t="s">
        <v>159</v>
      </c>
      <c r="F27" s="252">
        <v>59.744371185246202</v>
      </c>
      <c r="G27" s="10" t="s">
        <v>159</v>
      </c>
      <c r="H27" s="252">
        <v>3.5864859976355299</v>
      </c>
      <c r="I27" s="10" t="s">
        <v>181</v>
      </c>
      <c r="J27" s="252">
        <v>0.45872575594963899</v>
      </c>
      <c r="K27" s="10" t="s">
        <v>181</v>
      </c>
      <c r="L27" s="252">
        <v>7.7213199040480598</v>
      </c>
      <c r="M27" s="10" t="s">
        <v>181</v>
      </c>
      <c r="N27" s="252">
        <v>12.266350577980401</v>
      </c>
      <c r="O27" s="10" t="s">
        <v>181</v>
      </c>
      <c r="P27" s="252">
        <v>23.510570026764199</v>
      </c>
      <c r="Q27" s="10" t="s">
        <v>159</v>
      </c>
      <c r="R27" s="252">
        <v>16.574909743465401</v>
      </c>
      <c r="S27" s="10" t="s">
        <v>181</v>
      </c>
    </row>
    <row r="28" spans="1:19" x14ac:dyDescent="0.25">
      <c r="A28" s="12" t="s">
        <v>196</v>
      </c>
      <c r="B28" s="252">
        <v>0</v>
      </c>
      <c r="C28" s="10" t="s">
        <v>179</v>
      </c>
      <c r="D28" s="252">
        <v>23.681742343681002</v>
      </c>
      <c r="E28" s="10" t="s">
        <v>159</v>
      </c>
      <c r="F28" s="252">
        <v>41.7213491261329</v>
      </c>
      <c r="G28" s="10" t="s">
        <v>159</v>
      </c>
      <c r="H28" s="252">
        <v>3.18370416435162</v>
      </c>
      <c r="I28" s="10" t="s">
        <v>181</v>
      </c>
      <c r="J28" s="252">
        <v>0.35015468770116098</v>
      </c>
      <c r="K28" s="10" t="s">
        <v>181</v>
      </c>
      <c r="L28" s="252">
        <v>7.7926464063284602</v>
      </c>
      <c r="M28" s="10" t="s">
        <v>181</v>
      </c>
      <c r="N28" s="252">
        <v>11.1984669066132</v>
      </c>
      <c r="O28" s="10" t="s">
        <v>181</v>
      </c>
      <c r="P28" s="252">
        <v>22.819071827790101</v>
      </c>
      <c r="Q28" s="10" t="s">
        <v>159</v>
      </c>
      <c r="R28" s="252">
        <v>14.0906640240947</v>
      </c>
      <c r="S28" s="10" t="s">
        <v>181</v>
      </c>
    </row>
    <row r="29" spans="1:19" x14ac:dyDescent="0.25">
      <c r="A29" s="12" t="s">
        <v>197</v>
      </c>
      <c r="B29" s="252">
        <v>0</v>
      </c>
      <c r="C29" s="10" t="s">
        <v>179</v>
      </c>
      <c r="D29" s="252">
        <v>18.475889720124201</v>
      </c>
      <c r="E29" s="10" t="s">
        <v>159</v>
      </c>
      <c r="F29" s="252">
        <v>39.721334489814602</v>
      </c>
      <c r="G29" s="10" t="s">
        <v>159</v>
      </c>
      <c r="H29" s="252">
        <v>2.8631301457259299</v>
      </c>
      <c r="I29" s="10" t="s">
        <v>181</v>
      </c>
      <c r="J29" s="252">
        <v>0.39747573626060601</v>
      </c>
      <c r="K29" s="10" t="s">
        <v>181</v>
      </c>
      <c r="L29" s="252">
        <v>1.88425962311076</v>
      </c>
      <c r="M29" s="10" t="s">
        <v>181</v>
      </c>
      <c r="N29" s="252">
        <v>10.5963456589594</v>
      </c>
      <c r="O29" s="10" t="s">
        <v>181</v>
      </c>
      <c r="P29" s="252">
        <v>21.463009258590599</v>
      </c>
      <c r="Q29" s="10" t="s">
        <v>159</v>
      </c>
      <c r="R29" s="252">
        <v>11.912258526030801</v>
      </c>
      <c r="S29" s="10" t="s">
        <v>181</v>
      </c>
    </row>
    <row r="30" spans="1:19" x14ac:dyDescent="0.25">
      <c r="A30" s="12" t="s">
        <v>199</v>
      </c>
      <c r="B30" s="252">
        <v>0</v>
      </c>
      <c r="C30" s="10" t="s">
        <v>179</v>
      </c>
      <c r="D30" s="252">
        <v>18.227160027172602</v>
      </c>
      <c r="E30" s="10" t="s">
        <v>159</v>
      </c>
      <c r="F30" s="252">
        <v>45.1574144907174</v>
      </c>
      <c r="G30" s="10" t="s">
        <v>443</v>
      </c>
      <c r="H30" s="252">
        <v>2.63646473241876</v>
      </c>
      <c r="I30" s="10" t="s">
        <v>181</v>
      </c>
      <c r="J30" s="252">
        <v>24.4817337356893</v>
      </c>
      <c r="K30" s="10" t="s">
        <v>430</v>
      </c>
      <c r="L30" s="252">
        <v>0</v>
      </c>
      <c r="M30" s="10" t="s">
        <v>179</v>
      </c>
      <c r="N30" s="252">
        <v>10.164881263029701</v>
      </c>
      <c r="O30" s="10" t="s">
        <v>181</v>
      </c>
      <c r="P30" s="252">
        <v>21.508244394038002</v>
      </c>
      <c r="Q30" s="10" t="s">
        <v>159</v>
      </c>
      <c r="R30" s="252">
        <v>13.3883004934772</v>
      </c>
      <c r="S30" s="10" t="s">
        <v>444</v>
      </c>
    </row>
    <row r="31" spans="1:19" x14ac:dyDescent="0.25">
      <c r="A31" s="12" t="s">
        <v>200</v>
      </c>
      <c r="B31" s="252">
        <v>0</v>
      </c>
      <c r="C31" s="10" t="s">
        <v>179</v>
      </c>
      <c r="D31" s="252">
        <v>15.1177174557664</v>
      </c>
      <c r="E31" s="10" t="s">
        <v>159</v>
      </c>
      <c r="F31" s="252">
        <v>42.137819948806303</v>
      </c>
      <c r="G31" s="10" t="s">
        <v>159</v>
      </c>
      <c r="H31" s="252">
        <v>0</v>
      </c>
      <c r="I31" s="10" t="s">
        <v>195</v>
      </c>
      <c r="J31" s="252">
        <v>25.926711664713601</v>
      </c>
      <c r="K31" s="10" t="s">
        <v>201</v>
      </c>
      <c r="L31" s="252">
        <v>0</v>
      </c>
      <c r="M31" s="10" t="s">
        <v>179</v>
      </c>
      <c r="N31" s="252">
        <v>10.889005731035599</v>
      </c>
      <c r="O31" s="10" t="s">
        <v>445</v>
      </c>
      <c r="P31" s="252">
        <v>21.160100076478599</v>
      </c>
      <c r="Q31" s="10" t="s">
        <v>229</v>
      </c>
      <c r="R31" s="252">
        <v>12.071229059460499</v>
      </c>
      <c r="S31" s="10" t="s">
        <v>202</v>
      </c>
    </row>
    <row r="32" spans="1:19" x14ac:dyDescent="0.25">
      <c r="A32" s="15" t="s">
        <v>203</v>
      </c>
      <c r="B32" s="253">
        <v>34.465891221626002</v>
      </c>
      <c r="C32" s="14" t="s">
        <v>159</v>
      </c>
      <c r="D32" s="253">
        <v>27.097058614373999</v>
      </c>
      <c r="E32" s="14" t="s">
        <v>256</v>
      </c>
      <c r="F32" s="253">
        <v>35.992951064118202</v>
      </c>
      <c r="G32" s="14" t="s">
        <v>159</v>
      </c>
      <c r="H32" s="253">
        <v>30.765065210460001</v>
      </c>
      <c r="I32" s="14" t="s">
        <v>257</v>
      </c>
      <c r="J32" s="253">
        <v>24.704808065545301</v>
      </c>
      <c r="K32" s="14" t="s">
        <v>159</v>
      </c>
      <c r="L32" s="253">
        <v>11.083403611659</v>
      </c>
      <c r="M32" s="14" t="s">
        <v>446</v>
      </c>
      <c r="N32" s="253">
        <v>10.998048445906299</v>
      </c>
      <c r="O32" s="14" t="s">
        <v>259</v>
      </c>
      <c r="P32" s="253">
        <v>39.355257851944302</v>
      </c>
      <c r="Q32" s="14" t="s">
        <v>159</v>
      </c>
      <c r="R32" s="253">
        <v>24.549202371012498</v>
      </c>
      <c r="S32" s="14" t="s">
        <v>181</v>
      </c>
    </row>
    <row r="34" spans="1:2" x14ac:dyDescent="0.25">
      <c r="A34" s="16" t="s">
        <v>204</v>
      </c>
      <c r="B34" s="16" t="s">
        <v>230</v>
      </c>
    </row>
    <row r="36" spans="1:2" x14ac:dyDescent="0.25">
      <c r="B36" s="16" t="s">
        <v>419</v>
      </c>
    </row>
    <row r="37" spans="1:2" x14ac:dyDescent="0.25">
      <c r="B37" s="16" t="s">
        <v>447</v>
      </c>
    </row>
    <row r="38" spans="1:2" x14ac:dyDescent="0.25">
      <c r="B38" s="16" t="s">
        <v>448</v>
      </c>
    </row>
    <row r="39" spans="1:2" x14ac:dyDescent="0.25">
      <c r="B39" s="16" t="s">
        <v>449</v>
      </c>
    </row>
    <row r="40" spans="1:2" x14ac:dyDescent="0.25">
      <c r="B40" s="16" t="s">
        <v>450</v>
      </c>
    </row>
    <row r="41" spans="1:2" x14ac:dyDescent="0.25">
      <c r="B41" s="16" t="s">
        <v>451</v>
      </c>
    </row>
    <row r="42" spans="1:2" x14ac:dyDescent="0.25">
      <c r="B42" s="16" t="s">
        <v>452</v>
      </c>
    </row>
    <row r="43" spans="1:2" x14ac:dyDescent="0.25">
      <c r="B43" s="16" t="s">
        <v>453</v>
      </c>
    </row>
    <row r="44" spans="1:2" x14ac:dyDescent="0.25">
      <c r="B44" s="16" t="s">
        <v>454</v>
      </c>
    </row>
    <row r="46" spans="1:2" x14ac:dyDescent="0.25">
      <c r="B46" s="16" t="s">
        <v>322</v>
      </c>
    </row>
    <row r="47" spans="1:2" x14ac:dyDescent="0.25">
      <c r="B47" s="16" t="s">
        <v>210</v>
      </c>
    </row>
    <row r="48" spans="1:2" x14ac:dyDescent="0.25">
      <c r="B48" s="16" t="s">
        <v>211</v>
      </c>
    </row>
    <row r="49" spans="1:2" x14ac:dyDescent="0.25">
      <c r="B49" s="16" t="s">
        <v>212</v>
      </c>
    </row>
    <row r="52" spans="1:2" x14ac:dyDescent="0.25">
      <c r="A52" s="17" t="str">
        <f>HYPERLINK("#'WAGERING 13'!A2", "&lt;&lt;&lt; Previous table")</f>
        <v>&lt;&lt;&lt; Previous table</v>
      </c>
    </row>
    <row r="53" spans="1:2" x14ac:dyDescent="0.25">
      <c r="A53" s="17" t="str">
        <f>HYPERLINK("#'WAGERING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dimension ref="A1:Q5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s>
  <sheetData>
    <row r="1" spans="1:17" x14ac:dyDescent="0.25">
      <c r="A1" s="8" t="str">
        <f>HYPERLINK("#'INDEX'!B125", "Link to index")</f>
        <v>Link to index</v>
      </c>
    </row>
    <row r="2" spans="1:17" ht="15.75" customHeight="1" x14ac:dyDescent="0.25">
      <c r="A2" s="287" t="s">
        <v>458</v>
      </c>
      <c r="B2" s="286"/>
      <c r="C2" s="286"/>
      <c r="D2" s="286"/>
      <c r="E2" s="286"/>
      <c r="F2" s="286"/>
      <c r="G2" s="286"/>
      <c r="H2" s="286"/>
      <c r="I2" s="286"/>
      <c r="J2" s="286"/>
      <c r="K2" s="286"/>
      <c r="L2" s="286"/>
      <c r="M2" s="286"/>
      <c r="N2" s="286"/>
      <c r="O2" s="286"/>
      <c r="P2" s="286"/>
      <c r="Q2" s="286"/>
    </row>
    <row r="3" spans="1:17" ht="15.75" customHeight="1" x14ac:dyDescent="0.25">
      <c r="A3" s="287" t="s">
        <v>143</v>
      </c>
      <c r="B3" s="286"/>
      <c r="C3" s="286"/>
      <c r="D3" s="286"/>
      <c r="E3" s="286"/>
      <c r="F3" s="286"/>
      <c r="G3" s="286"/>
      <c r="H3" s="286"/>
      <c r="I3" s="286"/>
      <c r="J3" s="286"/>
      <c r="K3" s="286"/>
      <c r="L3" s="286"/>
      <c r="M3" s="286"/>
      <c r="N3" s="286"/>
      <c r="O3" s="286"/>
      <c r="P3" s="286"/>
      <c r="Q3" s="286"/>
    </row>
    <row r="4" spans="1:17" ht="15.75" customHeight="1" x14ac:dyDescent="0.25"/>
    <row r="5" spans="1:17"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row>
    <row r="6" spans="1:17" x14ac:dyDescent="0.25">
      <c r="A6" s="288" t="s">
        <v>225</v>
      </c>
      <c r="B6" s="288"/>
      <c r="C6" s="288"/>
      <c r="D6" s="288"/>
      <c r="E6" s="288"/>
      <c r="F6" s="288"/>
      <c r="G6" s="288"/>
      <c r="H6" s="288"/>
      <c r="I6" s="288"/>
      <c r="J6" s="288"/>
      <c r="K6" s="288"/>
      <c r="L6" s="288"/>
      <c r="M6" s="288"/>
      <c r="N6" s="288"/>
      <c r="O6" s="288"/>
      <c r="P6" s="288"/>
      <c r="Q6" s="288"/>
    </row>
    <row r="7" spans="1:17" x14ac:dyDescent="0.25">
      <c r="A7" s="12" t="s">
        <v>170</v>
      </c>
      <c r="B7" s="254">
        <v>13.796724590573801</v>
      </c>
      <c r="C7" s="10" t="s">
        <v>159</v>
      </c>
      <c r="D7" s="254">
        <v>57.414436284090101</v>
      </c>
      <c r="E7" s="10" t="s">
        <v>159</v>
      </c>
      <c r="F7" s="254">
        <v>20.2010112990823</v>
      </c>
      <c r="G7" s="10" t="s">
        <v>159</v>
      </c>
      <c r="H7" s="254">
        <v>25.357255127969999</v>
      </c>
      <c r="I7" s="10" t="s">
        <v>159</v>
      </c>
      <c r="J7" s="254">
        <v>22.0794842638449</v>
      </c>
      <c r="K7" s="10" t="s">
        <v>181</v>
      </c>
      <c r="L7" s="254">
        <v>24.0501519756839</v>
      </c>
      <c r="M7" s="10" t="s">
        <v>159</v>
      </c>
      <c r="N7" s="254">
        <v>27.675156755072599</v>
      </c>
      <c r="O7" s="10" t="s">
        <v>159</v>
      </c>
      <c r="P7" s="254">
        <v>20.541091403197999</v>
      </c>
      <c r="Q7" s="10" t="s">
        <v>159</v>
      </c>
    </row>
    <row r="8" spans="1:17" x14ac:dyDescent="0.25">
      <c r="A8" s="12" t="s">
        <v>171</v>
      </c>
      <c r="B8" s="254">
        <v>16.603513606613902</v>
      </c>
      <c r="C8" s="10" t="s">
        <v>159</v>
      </c>
      <c r="D8" s="254">
        <v>51.269446050249798</v>
      </c>
      <c r="E8" s="10" t="s">
        <v>159</v>
      </c>
      <c r="F8" s="254">
        <v>18.618781801116398</v>
      </c>
      <c r="G8" s="10" t="s">
        <v>159</v>
      </c>
      <c r="H8" s="254">
        <v>23.911048640287699</v>
      </c>
      <c r="I8" s="10" t="s">
        <v>159</v>
      </c>
      <c r="J8" s="254">
        <v>14.864199829751</v>
      </c>
      <c r="K8" s="10" t="s">
        <v>181</v>
      </c>
      <c r="L8" s="254">
        <v>21.769503886383301</v>
      </c>
      <c r="M8" s="10" t="s">
        <v>159</v>
      </c>
      <c r="N8" s="254">
        <v>22.751714565339501</v>
      </c>
      <c r="O8" s="10" t="s">
        <v>159</v>
      </c>
      <c r="P8" s="254">
        <v>19.456776770839699</v>
      </c>
      <c r="Q8" s="10" t="s">
        <v>159</v>
      </c>
    </row>
    <row r="9" spans="1:17" x14ac:dyDescent="0.25">
      <c r="A9" s="12" t="s">
        <v>172</v>
      </c>
      <c r="B9" s="254">
        <v>11.4398138840222</v>
      </c>
      <c r="C9" s="10" t="s">
        <v>159</v>
      </c>
      <c r="D9" s="254">
        <v>49.302541892539999</v>
      </c>
      <c r="E9" s="10" t="s">
        <v>159</v>
      </c>
      <c r="F9" s="254">
        <v>15.6717320327301</v>
      </c>
      <c r="G9" s="10" t="s">
        <v>159</v>
      </c>
      <c r="H9" s="254">
        <v>23.1728175300332</v>
      </c>
      <c r="I9" s="10" t="s">
        <v>159</v>
      </c>
      <c r="J9" s="254">
        <v>12.9417779040045</v>
      </c>
      <c r="K9" s="10" t="s">
        <v>181</v>
      </c>
      <c r="L9" s="254">
        <v>17.173403817882999</v>
      </c>
      <c r="M9" s="10" t="s">
        <v>159</v>
      </c>
      <c r="N9" s="254">
        <v>23.003587418478499</v>
      </c>
      <c r="O9" s="10" t="s">
        <v>159</v>
      </c>
      <c r="P9" s="254">
        <v>16.547793741255202</v>
      </c>
      <c r="Q9" s="10" t="s">
        <v>159</v>
      </c>
    </row>
    <row r="10" spans="1:17" x14ac:dyDescent="0.25">
      <c r="A10" s="12" t="s">
        <v>173</v>
      </c>
      <c r="B10" s="254">
        <v>15.4030410331181</v>
      </c>
      <c r="C10" s="10" t="s">
        <v>159</v>
      </c>
      <c r="D10" s="254">
        <v>42.185666356286703</v>
      </c>
      <c r="E10" s="10" t="s">
        <v>159</v>
      </c>
      <c r="F10" s="254">
        <v>14.4100169779287</v>
      </c>
      <c r="G10" s="10" t="s">
        <v>159</v>
      </c>
      <c r="H10" s="254">
        <v>15.086471133659799</v>
      </c>
      <c r="I10" s="10" t="s">
        <v>181</v>
      </c>
      <c r="J10" s="254">
        <v>11.8835739808585</v>
      </c>
      <c r="K10" s="10" t="s">
        <v>181</v>
      </c>
      <c r="L10" s="254">
        <v>14.615663345362201</v>
      </c>
      <c r="M10" s="10" t="s">
        <v>159</v>
      </c>
      <c r="N10" s="254">
        <v>21.729456178494701</v>
      </c>
      <c r="O10" s="10" t="s">
        <v>159</v>
      </c>
      <c r="P10" s="254">
        <v>16.985664685513001</v>
      </c>
      <c r="Q10" s="10" t="s">
        <v>159</v>
      </c>
    </row>
    <row r="11" spans="1:17" x14ac:dyDescent="0.25">
      <c r="A11" s="12" t="s">
        <v>174</v>
      </c>
      <c r="B11" s="254">
        <v>11.483114491981199</v>
      </c>
      <c r="C11" s="10" t="s">
        <v>159</v>
      </c>
      <c r="D11" s="254">
        <v>13.3247987231336</v>
      </c>
      <c r="E11" s="10" t="s">
        <v>159</v>
      </c>
      <c r="F11" s="254">
        <v>16.200902717756598</v>
      </c>
      <c r="G11" s="10" t="s">
        <v>159</v>
      </c>
      <c r="H11" s="254">
        <v>13.2983143258522</v>
      </c>
      <c r="I11" s="10" t="s">
        <v>181</v>
      </c>
      <c r="J11" s="254">
        <v>10.098397907401701</v>
      </c>
      <c r="K11" s="10" t="s">
        <v>181</v>
      </c>
      <c r="L11" s="254">
        <v>11.970458442399901</v>
      </c>
      <c r="M11" s="10" t="s">
        <v>159</v>
      </c>
      <c r="N11" s="254">
        <v>23.166780034112801</v>
      </c>
      <c r="O11" s="10" t="s">
        <v>159</v>
      </c>
      <c r="P11" s="254">
        <v>18.722035861092099</v>
      </c>
      <c r="Q11" s="10" t="s">
        <v>159</v>
      </c>
    </row>
    <row r="12" spans="1:17" x14ac:dyDescent="0.25">
      <c r="A12" s="12" t="s">
        <v>175</v>
      </c>
      <c r="B12" s="254">
        <v>10.688330993475899</v>
      </c>
      <c r="C12" s="10" t="s">
        <v>181</v>
      </c>
      <c r="D12" s="254">
        <v>12.536162442858799</v>
      </c>
      <c r="E12" s="10" t="s">
        <v>159</v>
      </c>
      <c r="F12" s="254">
        <v>20.379580096239099</v>
      </c>
      <c r="G12" s="10" t="s">
        <v>159</v>
      </c>
      <c r="H12" s="254">
        <v>7.7999330954987096</v>
      </c>
      <c r="I12" s="10" t="s">
        <v>181</v>
      </c>
      <c r="J12" s="254">
        <v>9.4062851958453297</v>
      </c>
      <c r="K12" s="10" t="s">
        <v>181</v>
      </c>
      <c r="L12" s="254">
        <v>8.5807992617409994</v>
      </c>
      <c r="M12" s="10" t="s">
        <v>159</v>
      </c>
      <c r="N12" s="254">
        <v>23.541688496492</v>
      </c>
      <c r="O12" s="10" t="s">
        <v>159</v>
      </c>
      <c r="P12" s="254">
        <v>19.5194807677602</v>
      </c>
      <c r="Q12" s="10" t="s">
        <v>159</v>
      </c>
    </row>
    <row r="13" spans="1:17" x14ac:dyDescent="0.25">
      <c r="A13" s="12" t="s">
        <v>176</v>
      </c>
      <c r="B13" s="254">
        <v>8.10154397733187</v>
      </c>
      <c r="C13" s="10" t="s">
        <v>181</v>
      </c>
      <c r="D13" s="254">
        <v>11.9052768445605</v>
      </c>
      <c r="E13" s="10" t="s">
        <v>159</v>
      </c>
      <c r="F13" s="254">
        <v>24.313687223523299</v>
      </c>
      <c r="G13" s="10" t="s">
        <v>159</v>
      </c>
      <c r="H13" s="254">
        <v>5.1890685700386197</v>
      </c>
      <c r="I13" s="10" t="s">
        <v>181</v>
      </c>
      <c r="J13" s="254">
        <v>7.2196613593858796</v>
      </c>
      <c r="K13" s="10" t="s">
        <v>181</v>
      </c>
      <c r="L13" s="254">
        <v>1.0955883056207001</v>
      </c>
      <c r="M13" s="10" t="s">
        <v>181</v>
      </c>
      <c r="N13" s="254">
        <v>19.8496012467151</v>
      </c>
      <c r="O13" s="10" t="s">
        <v>159</v>
      </c>
      <c r="P13" s="254">
        <v>19.356722744673998</v>
      </c>
      <c r="Q13" s="10" t="s">
        <v>159</v>
      </c>
    </row>
    <row r="14" spans="1:17" x14ac:dyDescent="0.25">
      <c r="A14" s="12" t="s">
        <v>177</v>
      </c>
      <c r="B14" s="254">
        <v>8.3066008636644</v>
      </c>
      <c r="C14" s="10" t="s">
        <v>181</v>
      </c>
      <c r="D14" s="254">
        <v>11.765940880168399</v>
      </c>
      <c r="E14" s="10" t="s">
        <v>181</v>
      </c>
      <c r="F14" s="254">
        <v>22.5093638977918</v>
      </c>
      <c r="G14" s="10" t="s">
        <v>159</v>
      </c>
      <c r="H14" s="254">
        <v>4.8464931666232998</v>
      </c>
      <c r="I14" s="10" t="s">
        <v>181</v>
      </c>
      <c r="J14" s="254">
        <v>0.135164006261146</v>
      </c>
      <c r="K14" s="10" t="s">
        <v>181</v>
      </c>
      <c r="L14" s="254">
        <v>1.7221467730585999E-2</v>
      </c>
      <c r="M14" s="10" t="s">
        <v>181</v>
      </c>
      <c r="N14" s="254">
        <v>21.292043817496499</v>
      </c>
      <c r="O14" s="10" t="s">
        <v>181</v>
      </c>
      <c r="P14" s="254">
        <v>19.9297523434529</v>
      </c>
      <c r="Q14" s="10" t="s">
        <v>159</v>
      </c>
    </row>
    <row r="15" spans="1:17" x14ac:dyDescent="0.25">
      <c r="A15" s="12" t="s">
        <v>178</v>
      </c>
      <c r="B15" s="254">
        <v>6.3973694616136996</v>
      </c>
      <c r="C15" s="10" t="s">
        <v>181</v>
      </c>
      <c r="D15" s="254">
        <v>11.502567435146901</v>
      </c>
      <c r="E15" s="10" t="s">
        <v>159</v>
      </c>
      <c r="F15" s="254">
        <v>25.325075664163201</v>
      </c>
      <c r="G15" s="10" t="s">
        <v>159</v>
      </c>
      <c r="H15" s="254">
        <v>4.5713752161748902</v>
      </c>
      <c r="I15" s="10" t="s">
        <v>181</v>
      </c>
      <c r="J15" s="254">
        <v>2.6992787847133499</v>
      </c>
      <c r="K15" s="10" t="s">
        <v>181</v>
      </c>
      <c r="L15" s="254">
        <v>4.2588228613611202E-2</v>
      </c>
      <c r="M15" s="10" t="s">
        <v>181</v>
      </c>
      <c r="N15" s="254">
        <v>20.741766926722701</v>
      </c>
      <c r="O15" s="10" t="s">
        <v>181</v>
      </c>
      <c r="P15" s="254">
        <v>20.950345509246802</v>
      </c>
      <c r="Q15" s="10" t="s">
        <v>159</v>
      </c>
    </row>
    <row r="16" spans="1:17" x14ac:dyDescent="0.25">
      <c r="A16" s="12" t="s">
        <v>182</v>
      </c>
      <c r="B16" s="254">
        <v>11.0231879934561</v>
      </c>
      <c r="C16" s="10" t="s">
        <v>181</v>
      </c>
      <c r="D16" s="254">
        <v>11.436611757167</v>
      </c>
      <c r="E16" s="10" t="s">
        <v>159</v>
      </c>
      <c r="F16" s="254">
        <v>24.7118644067797</v>
      </c>
      <c r="G16" s="10" t="s">
        <v>159</v>
      </c>
      <c r="H16" s="254">
        <v>4.3418609969173598</v>
      </c>
      <c r="I16" s="10" t="s">
        <v>181</v>
      </c>
      <c r="J16" s="254">
        <v>2.42954671618388</v>
      </c>
      <c r="K16" s="10" t="s">
        <v>181</v>
      </c>
      <c r="L16" s="254">
        <v>4.18618037204678E-2</v>
      </c>
      <c r="M16" s="10" t="s">
        <v>181</v>
      </c>
      <c r="N16" s="254">
        <v>21.108975152115601</v>
      </c>
      <c r="O16" s="10" t="s">
        <v>181</v>
      </c>
      <c r="P16" s="254">
        <v>20.835691946990401</v>
      </c>
      <c r="Q16" s="10" t="s">
        <v>159</v>
      </c>
    </row>
    <row r="17" spans="1:17" x14ac:dyDescent="0.25">
      <c r="A17" s="12" t="s">
        <v>183</v>
      </c>
      <c r="B17" s="254">
        <v>14.104165922964301</v>
      </c>
      <c r="C17" s="10" t="s">
        <v>181</v>
      </c>
      <c r="D17" s="254">
        <v>10.855047514116499</v>
      </c>
      <c r="E17" s="10" t="s">
        <v>159</v>
      </c>
      <c r="F17" s="254">
        <v>24.734509390907501</v>
      </c>
      <c r="G17" s="10" t="s">
        <v>159</v>
      </c>
      <c r="H17" s="254">
        <v>4.1368932754964796</v>
      </c>
      <c r="I17" s="10" t="s">
        <v>181</v>
      </c>
      <c r="J17" s="254">
        <v>2.4740431817194501</v>
      </c>
      <c r="K17" s="10" t="s">
        <v>181</v>
      </c>
      <c r="L17" s="254">
        <v>3.8109756097561003E-2</v>
      </c>
      <c r="M17" s="10" t="s">
        <v>181</v>
      </c>
      <c r="N17" s="254">
        <v>21.8039411994502</v>
      </c>
      <c r="O17" s="10" t="s">
        <v>181</v>
      </c>
      <c r="P17" s="254">
        <v>19.8635272945411</v>
      </c>
      <c r="Q17" s="10" t="s">
        <v>159</v>
      </c>
    </row>
    <row r="18" spans="1:17" x14ac:dyDescent="0.25">
      <c r="A18" s="12" t="s">
        <v>184</v>
      </c>
      <c r="B18" s="254">
        <v>12.563923537070901</v>
      </c>
      <c r="C18" s="10" t="s">
        <v>181</v>
      </c>
      <c r="D18" s="254">
        <v>9.7584636555675495</v>
      </c>
      <c r="E18" s="10" t="s">
        <v>159</v>
      </c>
      <c r="F18" s="254">
        <v>22.297951397227699</v>
      </c>
      <c r="G18" s="10" t="s">
        <v>159</v>
      </c>
      <c r="H18" s="254">
        <v>4.1284581659934698</v>
      </c>
      <c r="I18" s="10" t="s">
        <v>181</v>
      </c>
      <c r="J18" s="254">
        <v>2.1396333302206898</v>
      </c>
      <c r="K18" s="10" t="s">
        <v>181</v>
      </c>
      <c r="L18" s="254">
        <v>3.8499834052439397E-2</v>
      </c>
      <c r="M18" s="10" t="s">
        <v>181</v>
      </c>
      <c r="N18" s="254">
        <v>8.6376271447348199</v>
      </c>
      <c r="O18" s="10" t="s">
        <v>181</v>
      </c>
      <c r="P18" s="254">
        <v>20.3068649384929</v>
      </c>
      <c r="Q18" s="10" t="s">
        <v>159</v>
      </c>
    </row>
    <row r="19" spans="1:17" x14ac:dyDescent="0.25">
      <c r="A19" s="12" t="s">
        <v>185</v>
      </c>
      <c r="B19" s="254">
        <v>13.462211175549999</v>
      </c>
      <c r="C19" s="10" t="s">
        <v>181</v>
      </c>
      <c r="D19" s="254">
        <v>9.2707481213093104</v>
      </c>
      <c r="E19" s="10" t="s">
        <v>159</v>
      </c>
      <c r="F19" s="254">
        <v>26.0778211346151</v>
      </c>
      <c r="G19" s="10" t="s">
        <v>159</v>
      </c>
      <c r="H19" s="254">
        <v>4.5496160716465797</v>
      </c>
      <c r="I19" s="10" t="s">
        <v>181</v>
      </c>
      <c r="J19" s="254">
        <v>2.1819980793295102</v>
      </c>
      <c r="K19" s="10" t="s">
        <v>181</v>
      </c>
      <c r="L19" s="254">
        <v>3.3041264868569203E-2</v>
      </c>
      <c r="M19" s="10" t="s">
        <v>181</v>
      </c>
      <c r="N19" s="254">
        <v>8.7687116032849204</v>
      </c>
      <c r="O19" s="10" t="s">
        <v>181</v>
      </c>
      <c r="P19" s="254">
        <v>18.911062200898201</v>
      </c>
      <c r="Q19" s="10" t="s">
        <v>159</v>
      </c>
    </row>
    <row r="20" spans="1:17" x14ac:dyDescent="0.25">
      <c r="A20" s="12" t="s">
        <v>186</v>
      </c>
      <c r="B20" s="254">
        <v>15.165836921420899</v>
      </c>
      <c r="C20" s="10" t="s">
        <v>181</v>
      </c>
      <c r="D20" s="254">
        <v>9.5928316618864802</v>
      </c>
      <c r="E20" s="10" t="s">
        <v>159</v>
      </c>
      <c r="F20" s="254">
        <v>28.248395448629299</v>
      </c>
      <c r="G20" s="10" t="s">
        <v>159</v>
      </c>
      <c r="H20" s="254">
        <v>4.24528742195261</v>
      </c>
      <c r="I20" s="10" t="s">
        <v>181</v>
      </c>
      <c r="J20" s="254">
        <v>2.2106216539804802</v>
      </c>
      <c r="K20" s="10" t="s">
        <v>181</v>
      </c>
      <c r="L20" s="254">
        <v>6.5685059255569298</v>
      </c>
      <c r="M20" s="10" t="s">
        <v>181</v>
      </c>
      <c r="N20" s="254">
        <v>8.6309110959612791</v>
      </c>
      <c r="O20" s="10" t="s">
        <v>181</v>
      </c>
      <c r="P20" s="254">
        <v>9.5631442132757503</v>
      </c>
      <c r="Q20" s="10" t="s">
        <v>159</v>
      </c>
    </row>
    <row r="21" spans="1:17" x14ac:dyDescent="0.25">
      <c r="A21" s="12" t="s">
        <v>188</v>
      </c>
      <c r="B21" s="254">
        <v>10.574884648958699</v>
      </c>
      <c r="C21" s="10" t="s">
        <v>181</v>
      </c>
      <c r="D21" s="254">
        <v>9.6061635515168007</v>
      </c>
      <c r="E21" s="10" t="s">
        <v>159</v>
      </c>
      <c r="F21" s="254">
        <v>29.835206414427901</v>
      </c>
      <c r="G21" s="10" t="s">
        <v>159</v>
      </c>
      <c r="H21" s="254">
        <v>4.3441241950152403</v>
      </c>
      <c r="I21" s="10" t="s">
        <v>181</v>
      </c>
      <c r="J21" s="254">
        <v>2.44144144144144</v>
      </c>
      <c r="K21" s="10" t="s">
        <v>181</v>
      </c>
      <c r="L21" s="254">
        <v>8.8431962554329608</v>
      </c>
      <c r="M21" s="10" t="s">
        <v>181</v>
      </c>
      <c r="N21" s="254">
        <v>8.6353553157295995</v>
      </c>
      <c r="O21" s="10" t="s">
        <v>181</v>
      </c>
      <c r="P21" s="254">
        <v>9.0430759459979697</v>
      </c>
      <c r="Q21" s="10" t="s">
        <v>159</v>
      </c>
    </row>
    <row r="22" spans="1:17" x14ac:dyDescent="0.25">
      <c r="A22" s="12" t="s">
        <v>189</v>
      </c>
      <c r="B22" s="254">
        <v>14.717387700978</v>
      </c>
      <c r="C22" s="10" t="s">
        <v>181</v>
      </c>
      <c r="D22" s="254">
        <v>11.7283599388863</v>
      </c>
      <c r="E22" s="10" t="s">
        <v>159</v>
      </c>
      <c r="F22" s="254">
        <v>26.511527708410501</v>
      </c>
      <c r="G22" s="10" t="s">
        <v>159</v>
      </c>
      <c r="H22" s="254">
        <v>4.3227974028162697</v>
      </c>
      <c r="I22" s="10" t="s">
        <v>181</v>
      </c>
      <c r="J22" s="254">
        <v>2.2786330771182701</v>
      </c>
      <c r="K22" s="10" t="s">
        <v>181</v>
      </c>
      <c r="L22" s="254">
        <v>7.4962067118886102</v>
      </c>
      <c r="M22" s="10" t="s">
        <v>181</v>
      </c>
      <c r="N22" s="254">
        <v>9.0182586523298198</v>
      </c>
      <c r="O22" s="10" t="s">
        <v>181</v>
      </c>
      <c r="P22" s="254">
        <v>8.8076472601120006</v>
      </c>
      <c r="Q22" s="10" t="s">
        <v>159</v>
      </c>
    </row>
    <row r="23" spans="1:17" x14ac:dyDescent="0.25">
      <c r="A23" s="12" t="s">
        <v>190</v>
      </c>
      <c r="B23" s="254">
        <v>3.0024004200735099</v>
      </c>
      <c r="C23" s="10" t="s">
        <v>181</v>
      </c>
      <c r="D23" s="254">
        <v>9.3122871559748504</v>
      </c>
      <c r="E23" s="10" t="s">
        <v>159</v>
      </c>
      <c r="F23" s="254">
        <v>18.386515770995199</v>
      </c>
      <c r="G23" s="10" t="s">
        <v>159</v>
      </c>
      <c r="H23" s="254">
        <v>4.2229762728149396</v>
      </c>
      <c r="I23" s="10" t="s">
        <v>181</v>
      </c>
      <c r="J23" s="254">
        <v>0.63187842532086103</v>
      </c>
      <c r="K23" s="10" t="s">
        <v>181</v>
      </c>
      <c r="L23" s="254">
        <v>2.92913009731924</v>
      </c>
      <c r="M23" s="10" t="s">
        <v>181</v>
      </c>
      <c r="N23" s="254">
        <v>8.7538591804579102</v>
      </c>
      <c r="O23" s="10" t="s">
        <v>181</v>
      </c>
      <c r="P23" s="254">
        <v>9.3632405865473594</v>
      </c>
      <c r="Q23" s="10" t="s">
        <v>159</v>
      </c>
    </row>
    <row r="24" spans="1:17" x14ac:dyDescent="0.25">
      <c r="A24" s="12" t="s">
        <v>191</v>
      </c>
      <c r="B24" s="254">
        <v>2.5400112973074802</v>
      </c>
      <c r="C24" s="10" t="s">
        <v>181</v>
      </c>
      <c r="D24" s="254">
        <v>8.9488941648277507</v>
      </c>
      <c r="E24" s="10" t="s">
        <v>159</v>
      </c>
      <c r="F24" s="254">
        <v>17.699301273491201</v>
      </c>
      <c r="G24" s="10" t="s">
        <v>159</v>
      </c>
      <c r="H24" s="254">
        <v>4.0884307935703399</v>
      </c>
      <c r="I24" s="10" t="s">
        <v>181</v>
      </c>
      <c r="J24" s="254">
        <v>0.41166087256893502</v>
      </c>
      <c r="K24" s="10" t="s">
        <v>181</v>
      </c>
      <c r="L24" s="254">
        <v>2.6517911535291501</v>
      </c>
      <c r="M24" s="10" t="s">
        <v>181</v>
      </c>
      <c r="N24" s="254">
        <v>8.2755064667078795</v>
      </c>
      <c r="O24" s="10" t="s">
        <v>181</v>
      </c>
      <c r="P24" s="254">
        <v>9.0921349594039995</v>
      </c>
      <c r="Q24" s="10" t="s">
        <v>159</v>
      </c>
    </row>
    <row r="25" spans="1:17" x14ac:dyDescent="0.25">
      <c r="A25" s="12" t="s">
        <v>192</v>
      </c>
      <c r="B25" s="254">
        <v>7.0119213227913901</v>
      </c>
      <c r="C25" s="10" t="s">
        <v>181</v>
      </c>
      <c r="D25" s="254">
        <v>8.4757599285811995</v>
      </c>
      <c r="E25" s="10" t="s">
        <v>159</v>
      </c>
      <c r="F25" s="254">
        <v>12.1565710661383</v>
      </c>
      <c r="G25" s="10" t="s">
        <v>159</v>
      </c>
      <c r="H25" s="254">
        <v>3.9422628631168801</v>
      </c>
      <c r="I25" s="10" t="s">
        <v>181</v>
      </c>
      <c r="J25" s="254">
        <v>0.28886256308725899</v>
      </c>
      <c r="K25" s="10" t="s">
        <v>181</v>
      </c>
      <c r="L25" s="254">
        <v>3.08310847005859</v>
      </c>
      <c r="M25" s="10" t="s">
        <v>181</v>
      </c>
      <c r="N25" s="254">
        <v>4.1315030342853403</v>
      </c>
      <c r="O25" s="10" t="s">
        <v>181</v>
      </c>
      <c r="P25" s="254">
        <v>9.57998530422622</v>
      </c>
      <c r="Q25" s="10" t="s">
        <v>159</v>
      </c>
    </row>
    <row r="26" spans="1:17" x14ac:dyDescent="0.25">
      <c r="A26" s="12" t="s">
        <v>193</v>
      </c>
      <c r="B26" s="254">
        <v>7.5959051331560303</v>
      </c>
      <c r="C26" s="10" t="s">
        <v>181</v>
      </c>
      <c r="D26" s="254">
        <v>8.1822176229837993</v>
      </c>
      <c r="E26" s="10" t="s">
        <v>159</v>
      </c>
      <c r="F26" s="254">
        <v>11.601926029427901</v>
      </c>
      <c r="G26" s="10" t="s">
        <v>159</v>
      </c>
      <c r="H26" s="254">
        <v>3.8241174923038201</v>
      </c>
      <c r="I26" s="10" t="s">
        <v>181</v>
      </c>
      <c r="J26" s="254">
        <v>0.15638424946038301</v>
      </c>
      <c r="K26" s="10" t="s">
        <v>181</v>
      </c>
      <c r="L26" s="254">
        <v>3.2276945472190199</v>
      </c>
      <c r="M26" s="10" t="s">
        <v>181</v>
      </c>
      <c r="N26" s="254">
        <v>3.44335880473791</v>
      </c>
      <c r="O26" s="10" t="s">
        <v>181</v>
      </c>
      <c r="P26" s="254">
        <v>9.6608436841295795</v>
      </c>
      <c r="Q26" s="10" t="s">
        <v>159</v>
      </c>
    </row>
    <row r="27" spans="1:17" x14ac:dyDescent="0.25">
      <c r="A27" s="12" t="s">
        <v>194</v>
      </c>
      <c r="B27" s="254">
        <v>8.0364856448275207E-3</v>
      </c>
      <c r="C27" s="10" t="s">
        <v>181</v>
      </c>
      <c r="D27" s="254">
        <v>7.7121855784006499</v>
      </c>
      <c r="E27" s="10" t="s">
        <v>159</v>
      </c>
      <c r="F27" s="254">
        <v>14.6158902159553</v>
      </c>
      <c r="G27" s="10" t="s">
        <v>159</v>
      </c>
      <c r="H27" s="254">
        <v>1.10891993406195</v>
      </c>
      <c r="I27" s="10" t="s">
        <v>181</v>
      </c>
      <c r="J27" s="254">
        <v>0.147859575349397</v>
      </c>
      <c r="K27" s="10" t="s">
        <v>181</v>
      </c>
      <c r="L27" s="254">
        <v>3.4289050352864501</v>
      </c>
      <c r="M27" s="10" t="s">
        <v>181</v>
      </c>
      <c r="N27" s="254">
        <v>3.2627800830360001</v>
      </c>
      <c r="O27" s="10" t="s">
        <v>181</v>
      </c>
      <c r="P27" s="254">
        <v>9.6938471345174104</v>
      </c>
      <c r="Q27" s="10" t="s">
        <v>159</v>
      </c>
    </row>
    <row r="28" spans="1:17" x14ac:dyDescent="0.25">
      <c r="A28" s="12" t="s">
        <v>196</v>
      </c>
      <c r="B28" s="254">
        <v>0</v>
      </c>
      <c r="C28" s="10" t="s">
        <v>179</v>
      </c>
      <c r="D28" s="254">
        <v>5.9613678986601304</v>
      </c>
      <c r="E28" s="10" t="s">
        <v>159</v>
      </c>
      <c r="F28" s="254">
        <v>8.4953761208384506</v>
      </c>
      <c r="G28" s="10" t="s">
        <v>159</v>
      </c>
      <c r="H28" s="254">
        <v>0.96226194525131303</v>
      </c>
      <c r="I28" s="10" t="s">
        <v>181</v>
      </c>
      <c r="J28" s="254">
        <v>0.115544701356337</v>
      </c>
      <c r="K28" s="10" t="s">
        <v>181</v>
      </c>
      <c r="L28" s="254">
        <v>3.4608464495445501</v>
      </c>
      <c r="M28" s="10" t="s">
        <v>181</v>
      </c>
      <c r="N28" s="254">
        <v>2.9690594567452901</v>
      </c>
      <c r="O28" s="10" t="s">
        <v>181</v>
      </c>
      <c r="P28" s="254">
        <v>10.7734629079737</v>
      </c>
      <c r="Q28" s="10" t="s">
        <v>159</v>
      </c>
    </row>
    <row r="29" spans="1:17" x14ac:dyDescent="0.25">
      <c r="A29" s="12" t="s">
        <v>197</v>
      </c>
      <c r="B29" s="254">
        <v>0</v>
      </c>
      <c r="C29" s="10" t="s">
        <v>179</v>
      </c>
      <c r="D29" s="254">
        <v>4.7825482037900402</v>
      </c>
      <c r="E29" s="10" t="s">
        <v>159</v>
      </c>
      <c r="F29" s="254">
        <v>8.4198621014145303</v>
      </c>
      <c r="G29" s="10" t="s">
        <v>159</v>
      </c>
      <c r="H29" s="254">
        <v>0.89671507443318899</v>
      </c>
      <c r="I29" s="10" t="s">
        <v>181</v>
      </c>
      <c r="J29" s="254">
        <v>0.14310310131252399</v>
      </c>
      <c r="K29" s="10" t="s">
        <v>181</v>
      </c>
      <c r="L29" s="254">
        <v>0.92041215940723098</v>
      </c>
      <c r="M29" s="10" t="s">
        <v>181</v>
      </c>
      <c r="N29" s="254">
        <v>3.0106415491712899</v>
      </c>
      <c r="O29" s="10" t="s">
        <v>181</v>
      </c>
      <c r="P29" s="254">
        <v>10.955704484554399</v>
      </c>
      <c r="Q29" s="10" t="s">
        <v>159</v>
      </c>
    </row>
    <row r="30" spans="1:17" x14ac:dyDescent="0.25">
      <c r="A30" s="12" t="s">
        <v>199</v>
      </c>
      <c r="B30" s="254">
        <v>0</v>
      </c>
      <c r="C30" s="10" t="s">
        <v>179</v>
      </c>
      <c r="D30" s="254">
        <v>4.6851464515946297</v>
      </c>
      <c r="E30" s="10" t="s">
        <v>159</v>
      </c>
      <c r="F30" s="254">
        <v>8.5701565630333203</v>
      </c>
      <c r="G30" s="10" t="s">
        <v>443</v>
      </c>
      <c r="H30" s="254">
        <v>0.82051184054548998</v>
      </c>
      <c r="I30" s="10" t="s">
        <v>181</v>
      </c>
      <c r="J30" s="254">
        <v>8.2391318718758395</v>
      </c>
      <c r="K30" s="10" t="s">
        <v>430</v>
      </c>
      <c r="L30" s="254">
        <v>0</v>
      </c>
      <c r="M30" s="10" t="s">
        <v>179</v>
      </c>
      <c r="N30" s="254">
        <v>2.8952867905756601</v>
      </c>
      <c r="O30" s="10" t="s">
        <v>181</v>
      </c>
      <c r="P30" s="254">
        <v>11.562372917235299</v>
      </c>
      <c r="Q30" s="10" t="s">
        <v>159</v>
      </c>
    </row>
    <row r="31" spans="1:17" x14ac:dyDescent="0.25">
      <c r="A31" s="12" t="s">
        <v>200</v>
      </c>
      <c r="B31" s="254">
        <v>0</v>
      </c>
      <c r="C31" s="10" t="s">
        <v>179</v>
      </c>
      <c r="D31" s="254">
        <v>3.7674654118527302</v>
      </c>
      <c r="E31" s="10" t="s">
        <v>159</v>
      </c>
      <c r="F31" s="254">
        <v>7.9524452289481902</v>
      </c>
      <c r="G31" s="10" t="s">
        <v>159</v>
      </c>
      <c r="H31" s="254">
        <v>0</v>
      </c>
      <c r="I31" s="10" t="s">
        <v>195</v>
      </c>
      <c r="J31" s="254">
        <v>8.59355550457148</v>
      </c>
      <c r="K31" s="10" t="s">
        <v>201</v>
      </c>
      <c r="L31" s="254">
        <v>0</v>
      </c>
      <c r="M31" s="10" t="s">
        <v>179</v>
      </c>
      <c r="N31" s="254">
        <v>3.0192820988504199</v>
      </c>
      <c r="O31" s="10" t="s">
        <v>445</v>
      </c>
      <c r="P31" s="254">
        <v>10.9221226021685</v>
      </c>
      <c r="Q31" s="10" t="s">
        <v>229</v>
      </c>
    </row>
    <row r="32" spans="1:17" x14ac:dyDescent="0.25">
      <c r="A32" s="15" t="s">
        <v>203</v>
      </c>
      <c r="B32" s="255">
        <v>20.627536908653301</v>
      </c>
      <c r="C32" s="14" t="s">
        <v>159</v>
      </c>
      <c r="D32" s="255">
        <v>7.7310296760347104</v>
      </c>
      <c r="E32" s="14" t="s">
        <v>256</v>
      </c>
      <c r="F32" s="255">
        <v>8.8378223648297798</v>
      </c>
      <c r="G32" s="14" t="s">
        <v>159</v>
      </c>
      <c r="H32" s="255">
        <v>10.289531359104799</v>
      </c>
      <c r="I32" s="14" t="s">
        <v>257</v>
      </c>
      <c r="J32" s="255">
        <v>10.1998760596456</v>
      </c>
      <c r="K32" s="14" t="s">
        <v>159</v>
      </c>
      <c r="L32" s="255">
        <v>5.6377619443036604</v>
      </c>
      <c r="M32" s="14" t="s">
        <v>446</v>
      </c>
      <c r="N32" s="255">
        <v>3.8890105462145401</v>
      </c>
      <c r="O32" s="14" t="s">
        <v>259</v>
      </c>
      <c r="P32" s="255">
        <v>19.4275495417779</v>
      </c>
      <c r="Q32" s="14" t="s">
        <v>159</v>
      </c>
    </row>
    <row r="34" spans="1:2" x14ac:dyDescent="0.25">
      <c r="A34" s="16" t="s">
        <v>204</v>
      </c>
      <c r="B34" s="16" t="s">
        <v>230</v>
      </c>
    </row>
    <row r="36" spans="1:2" x14ac:dyDescent="0.25">
      <c r="B36" s="16" t="s">
        <v>419</v>
      </c>
    </row>
    <row r="37" spans="1:2" x14ac:dyDescent="0.25">
      <c r="B37" s="16" t="s">
        <v>447</v>
      </c>
    </row>
    <row r="38" spans="1:2" x14ac:dyDescent="0.25">
      <c r="B38" s="16" t="s">
        <v>448</v>
      </c>
    </row>
    <row r="39" spans="1:2" x14ac:dyDescent="0.25">
      <c r="B39" s="16" t="s">
        <v>449</v>
      </c>
    </row>
    <row r="40" spans="1:2" x14ac:dyDescent="0.25">
      <c r="B40" s="16" t="s">
        <v>450</v>
      </c>
    </row>
    <row r="41" spans="1:2" x14ac:dyDescent="0.25">
      <c r="B41" s="16" t="s">
        <v>451</v>
      </c>
    </row>
    <row r="42" spans="1:2" x14ac:dyDescent="0.25">
      <c r="B42" s="16" t="s">
        <v>452</v>
      </c>
    </row>
    <row r="43" spans="1:2" x14ac:dyDescent="0.25">
      <c r="B43" s="16" t="s">
        <v>453</v>
      </c>
    </row>
    <row r="44" spans="1:2" x14ac:dyDescent="0.25">
      <c r="B44" s="16" t="s">
        <v>454</v>
      </c>
    </row>
    <row r="46" spans="1:2" x14ac:dyDescent="0.25">
      <c r="B46" s="16" t="s">
        <v>322</v>
      </c>
    </row>
    <row r="47" spans="1:2" x14ac:dyDescent="0.25">
      <c r="B47" s="16" t="s">
        <v>210</v>
      </c>
    </row>
    <row r="48" spans="1:2" x14ac:dyDescent="0.25">
      <c r="B48" s="16" t="s">
        <v>211</v>
      </c>
    </row>
    <row r="49" spans="1:2" x14ac:dyDescent="0.25">
      <c r="B49" s="16" t="s">
        <v>212</v>
      </c>
    </row>
    <row r="52" spans="1:2" x14ac:dyDescent="0.25">
      <c r="A52" s="17" t="str">
        <f>HYPERLINK("#'WAGERING 14'!A2", "&lt;&lt;&lt; Previous table")</f>
        <v>&lt;&lt;&lt; Previous table</v>
      </c>
    </row>
    <row r="53" spans="1:2" x14ac:dyDescent="0.25">
      <c r="A53" s="17" t="str">
        <f>HYPERLINK("#'TOTAL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dimension ref="A1:S42"/>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HYPERLINK("#'INDEX'!B126", "Link to index")</f>
        <v>Link to index</v>
      </c>
    </row>
    <row r="2" spans="1:19" ht="15.75" customHeight="1" x14ac:dyDescent="0.25">
      <c r="A2" s="287" t="s">
        <v>459</v>
      </c>
      <c r="B2" s="286"/>
      <c r="C2" s="286"/>
      <c r="D2" s="286"/>
      <c r="E2" s="286"/>
      <c r="F2" s="286"/>
      <c r="G2" s="286"/>
      <c r="H2" s="286"/>
      <c r="I2" s="286"/>
      <c r="J2" s="286"/>
      <c r="K2" s="286"/>
      <c r="L2" s="286"/>
      <c r="M2" s="286"/>
      <c r="N2" s="286"/>
      <c r="O2" s="286"/>
      <c r="P2" s="286"/>
      <c r="Q2" s="286"/>
      <c r="R2" s="286"/>
      <c r="S2" s="286"/>
    </row>
    <row r="3" spans="1:19" ht="15.75" customHeight="1" x14ac:dyDescent="0.25">
      <c r="A3" s="287" t="s">
        <v>144</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256">
        <v>1387.8467294686</v>
      </c>
      <c r="C7" s="10" t="s">
        <v>159</v>
      </c>
      <c r="D7" s="256">
        <v>28416.43</v>
      </c>
      <c r="E7" s="10" t="s">
        <v>159</v>
      </c>
      <c r="F7" s="256">
        <v>566.16800000000001</v>
      </c>
      <c r="G7" s="10" t="s">
        <v>159</v>
      </c>
      <c r="H7" s="256">
        <v>6975.009</v>
      </c>
      <c r="I7" s="10" t="s">
        <v>181</v>
      </c>
      <c r="J7" s="256">
        <v>2833.0839999999998</v>
      </c>
      <c r="K7" s="10" t="s">
        <v>181</v>
      </c>
      <c r="L7" s="256">
        <v>1270.7909999999999</v>
      </c>
      <c r="M7" s="10" t="s">
        <v>159</v>
      </c>
      <c r="N7" s="256">
        <v>17020.446</v>
      </c>
      <c r="O7" s="10" t="s">
        <v>159</v>
      </c>
      <c r="P7" s="256">
        <v>3257.4969999999998</v>
      </c>
      <c r="Q7" s="10" t="s">
        <v>159</v>
      </c>
      <c r="R7" s="256">
        <v>61727.271729468601</v>
      </c>
      <c r="S7" s="10" t="s">
        <v>181</v>
      </c>
    </row>
    <row r="8" spans="1:19" x14ac:dyDescent="0.25">
      <c r="A8" s="12" t="s">
        <v>171</v>
      </c>
      <c r="B8" s="256">
        <v>1500.1151062802001</v>
      </c>
      <c r="C8" s="10" t="s">
        <v>159</v>
      </c>
      <c r="D8" s="256">
        <v>31955.612000000001</v>
      </c>
      <c r="E8" s="10" t="s">
        <v>159</v>
      </c>
      <c r="F8" s="256">
        <v>848.25400000000002</v>
      </c>
      <c r="G8" s="10" t="s">
        <v>159</v>
      </c>
      <c r="H8" s="256">
        <v>8096.5491338911997</v>
      </c>
      <c r="I8" s="10" t="s">
        <v>181</v>
      </c>
      <c r="J8" s="256">
        <v>3924.1379999999999</v>
      </c>
      <c r="K8" s="10" t="s">
        <v>181</v>
      </c>
      <c r="L8" s="256">
        <v>1318.164</v>
      </c>
      <c r="M8" s="10" t="s">
        <v>159</v>
      </c>
      <c r="N8" s="256">
        <v>21332.16</v>
      </c>
      <c r="O8" s="10" t="s">
        <v>159</v>
      </c>
      <c r="P8" s="256">
        <v>3429.0729999999999</v>
      </c>
      <c r="Q8" s="10" t="s">
        <v>159</v>
      </c>
      <c r="R8" s="256">
        <v>72404.065240171403</v>
      </c>
      <c r="S8" s="10" t="s">
        <v>181</v>
      </c>
    </row>
    <row r="9" spans="1:19" x14ac:dyDescent="0.25">
      <c r="A9" s="12" t="s">
        <v>172</v>
      </c>
      <c r="B9" s="256">
        <v>1491.182</v>
      </c>
      <c r="C9" s="10" t="s">
        <v>159</v>
      </c>
      <c r="D9" s="256">
        <v>34047.883000000002</v>
      </c>
      <c r="E9" s="10" t="s">
        <v>159</v>
      </c>
      <c r="F9" s="256">
        <v>876.11400000000003</v>
      </c>
      <c r="G9" s="10" t="s">
        <v>159</v>
      </c>
      <c r="H9" s="256">
        <v>8914.1090000000004</v>
      </c>
      <c r="I9" s="10" t="s">
        <v>181</v>
      </c>
      <c r="J9" s="256">
        <v>4265.5749999999998</v>
      </c>
      <c r="K9" s="10" t="s">
        <v>181</v>
      </c>
      <c r="L9" s="256">
        <v>1393.2084050000001</v>
      </c>
      <c r="M9" s="10" t="s">
        <v>159</v>
      </c>
      <c r="N9" s="256">
        <v>26079.219000000001</v>
      </c>
      <c r="O9" s="10" t="s">
        <v>181</v>
      </c>
      <c r="P9" s="256">
        <v>3161.58</v>
      </c>
      <c r="Q9" s="10" t="s">
        <v>159</v>
      </c>
      <c r="R9" s="256">
        <v>80228.870404999994</v>
      </c>
      <c r="S9" s="10" t="s">
        <v>181</v>
      </c>
    </row>
    <row r="10" spans="1:19" x14ac:dyDescent="0.25">
      <c r="A10" s="12" t="s">
        <v>173</v>
      </c>
      <c r="B10" s="256">
        <v>1590.912</v>
      </c>
      <c r="C10" s="10" t="s">
        <v>159</v>
      </c>
      <c r="D10" s="256">
        <v>39113.644068750902</v>
      </c>
      <c r="E10" s="10" t="s">
        <v>159</v>
      </c>
      <c r="F10" s="256">
        <v>1039.2449999999999</v>
      </c>
      <c r="G10" s="10" t="s">
        <v>159</v>
      </c>
      <c r="H10" s="256">
        <v>11305.971</v>
      </c>
      <c r="I10" s="10" t="s">
        <v>181</v>
      </c>
      <c r="J10" s="256">
        <v>4632.777</v>
      </c>
      <c r="K10" s="10" t="s">
        <v>181</v>
      </c>
      <c r="L10" s="256">
        <v>1534.5619999999999</v>
      </c>
      <c r="M10" s="10" t="s">
        <v>159</v>
      </c>
      <c r="N10" s="256">
        <v>34936.283000000003</v>
      </c>
      <c r="O10" s="10" t="s">
        <v>181</v>
      </c>
      <c r="P10" s="256">
        <v>3167.7660000000001</v>
      </c>
      <c r="Q10" s="10" t="s">
        <v>159</v>
      </c>
      <c r="R10" s="256">
        <v>97321.160068750905</v>
      </c>
      <c r="S10" s="10" t="s">
        <v>181</v>
      </c>
    </row>
    <row r="11" spans="1:19" x14ac:dyDescent="0.25">
      <c r="A11" s="12" t="s">
        <v>174</v>
      </c>
      <c r="B11" s="256">
        <v>1798.123</v>
      </c>
      <c r="C11" s="10" t="s">
        <v>159</v>
      </c>
      <c r="D11" s="256">
        <v>43339.348592282702</v>
      </c>
      <c r="E11" s="10" t="s">
        <v>159</v>
      </c>
      <c r="F11" s="256">
        <v>1197.1369999999999</v>
      </c>
      <c r="G11" s="10" t="s">
        <v>159</v>
      </c>
      <c r="H11" s="256">
        <v>13263.544</v>
      </c>
      <c r="I11" s="10" t="s">
        <v>181</v>
      </c>
      <c r="J11" s="256">
        <v>5106.7340000000004</v>
      </c>
      <c r="K11" s="10" t="s">
        <v>181</v>
      </c>
      <c r="L11" s="256">
        <v>1718.181</v>
      </c>
      <c r="M11" s="10" t="s">
        <v>159</v>
      </c>
      <c r="N11" s="256">
        <v>33549.726999999999</v>
      </c>
      <c r="O11" s="10" t="s">
        <v>181</v>
      </c>
      <c r="P11" s="256">
        <v>2900.422</v>
      </c>
      <c r="Q11" s="10" t="s">
        <v>159</v>
      </c>
      <c r="R11" s="256">
        <v>102873.216592283</v>
      </c>
      <c r="S11" s="10" t="s">
        <v>181</v>
      </c>
    </row>
    <row r="12" spans="1:19" x14ac:dyDescent="0.25">
      <c r="A12" s="12" t="s">
        <v>175</v>
      </c>
      <c r="B12" s="256">
        <v>2011.8530000000001</v>
      </c>
      <c r="C12" s="10" t="s">
        <v>181</v>
      </c>
      <c r="D12" s="256">
        <v>47728.561599304303</v>
      </c>
      <c r="E12" s="10" t="s">
        <v>159</v>
      </c>
      <c r="F12" s="256">
        <v>1449.7550000000001</v>
      </c>
      <c r="G12" s="10" t="s">
        <v>159</v>
      </c>
      <c r="H12" s="256">
        <v>14971.11</v>
      </c>
      <c r="I12" s="10" t="s">
        <v>181</v>
      </c>
      <c r="J12" s="256">
        <v>5504.826</v>
      </c>
      <c r="K12" s="10" t="s">
        <v>181</v>
      </c>
      <c r="L12" s="256">
        <v>1864.1094501</v>
      </c>
      <c r="M12" s="10" t="s">
        <v>159</v>
      </c>
      <c r="N12" s="256">
        <v>36956.330999999998</v>
      </c>
      <c r="O12" s="10" t="s">
        <v>181</v>
      </c>
      <c r="P12" s="256">
        <v>2936.9470000000001</v>
      </c>
      <c r="Q12" s="10" t="s">
        <v>159</v>
      </c>
      <c r="R12" s="256">
        <v>113423.493049404</v>
      </c>
      <c r="S12" s="10" t="s">
        <v>181</v>
      </c>
    </row>
    <row r="13" spans="1:19" x14ac:dyDescent="0.25">
      <c r="A13" s="12" t="s">
        <v>176</v>
      </c>
      <c r="B13" s="256">
        <v>2307.0120000000002</v>
      </c>
      <c r="C13" s="10" t="s">
        <v>181</v>
      </c>
      <c r="D13" s="256">
        <v>48183.134897680902</v>
      </c>
      <c r="E13" s="10" t="s">
        <v>181</v>
      </c>
      <c r="F13" s="256">
        <v>1905.646</v>
      </c>
      <c r="G13" s="10" t="s">
        <v>159</v>
      </c>
      <c r="H13" s="256">
        <v>15893.628000000001</v>
      </c>
      <c r="I13" s="10" t="s">
        <v>181</v>
      </c>
      <c r="J13" s="256">
        <v>6091.2179999999998</v>
      </c>
      <c r="K13" s="10" t="s">
        <v>181</v>
      </c>
      <c r="L13" s="256">
        <v>2093.7269999999999</v>
      </c>
      <c r="M13" s="10" t="s">
        <v>159</v>
      </c>
      <c r="N13" s="256">
        <v>38376.072999999997</v>
      </c>
      <c r="O13" s="10" t="s">
        <v>181</v>
      </c>
      <c r="P13" s="256">
        <v>2925.98</v>
      </c>
      <c r="Q13" s="10" t="s">
        <v>159</v>
      </c>
      <c r="R13" s="256">
        <v>117776.418897681</v>
      </c>
      <c r="S13" s="10" t="s">
        <v>181</v>
      </c>
    </row>
    <row r="14" spans="1:19" x14ac:dyDescent="0.25">
      <c r="A14" s="12" t="s">
        <v>177</v>
      </c>
      <c r="B14" s="256">
        <v>2632.2350000000001</v>
      </c>
      <c r="C14" s="10" t="s">
        <v>181</v>
      </c>
      <c r="D14" s="256">
        <v>52083.432000000001</v>
      </c>
      <c r="E14" s="10" t="s">
        <v>181</v>
      </c>
      <c r="F14" s="256">
        <v>2544.21649953</v>
      </c>
      <c r="G14" s="10" t="s">
        <v>181</v>
      </c>
      <c r="H14" s="256">
        <v>16766.8</v>
      </c>
      <c r="I14" s="10" t="s">
        <v>181</v>
      </c>
      <c r="J14" s="256">
        <v>6749.4520000000002</v>
      </c>
      <c r="K14" s="10" t="s">
        <v>181</v>
      </c>
      <c r="L14" s="256">
        <v>2163.2012</v>
      </c>
      <c r="M14" s="10" t="s">
        <v>181</v>
      </c>
      <c r="N14" s="256">
        <v>38304.790999999997</v>
      </c>
      <c r="O14" s="10" t="s">
        <v>181</v>
      </c>
      <c r="P14" s="256">
        <v>2984.0430000000001</v>
      </c>
      <c r="Q14" s="10" t="s">
        <v>159</v>
      </c>
      <c r="R14" s="256">
        <v>124228.17069953</v>
      </c>
      <c r="S14" s="10" t="s">
        <v>181</v>
      </c>
    </row>
    <row r="15" spans="1:19" x14ac:dyDescent="0.25">
      <c r="A15" s="12" t="s">
        <v>178</v>
      </c>
      <c r="B15" s="256">
        <v>2895.59</v>
      </c>
      <c r="C15" s="10" t="s">
        <v>181</v>
      </c>
      <c r="D15" s="256">
        <v>54528.752</v>
      </c>
      <c r="E15" s="10" t="s">
        <v>181</v>
      </c>
      <c r="F15" s="256">
        <v>3159.0320000000002</v>
      </c>
      <c r="G15" s="10" t="s">
        <v>181</v>
      </c>
      <c r="H15" s="256">
        <v>18457.469000000001</v>
      </c>
      <c r="I15" s="10" t="s">
        <v>181</v>
      </c>
      <c r="J15" s="256">
        <v>7399.3710000000001</v>
      </c>
      <c r="K15" s="10" t="s">
        <v>181</v>
      </c>
      <c r="L15" s="256">
        <v>2302.4250000000002</v>
      </c>
      <c r="M15" s="10" t="s">
        <v>181</v>
      </c>
      <c r="N15" s="256">
        <v>36264.764000000003</v>
      </c>
      <c r="O15" s="10" t="s">
        <v>181</v>
      </c>
      <c r="P15" s="256">
        <v>2910.5070000000001</v>
      </c>
      <c r="Q15" s="10" t="s">
        <v>159</v>
      </c>
      <c r="R15" s="256">
        <v>127917.91</v>
      </c>
      <c r="S15" s="10" t="s">
        <v>181</v>
      </c>
    </row>
    <row r="16" spans="1:19" x14ac:dyDescent="0.25">
      <c r="A16" s="12" t="s">
        <v>182</v>
      </c>
      <c r="B16" s="256">
        <v>2662.5630000000001</v>
      </c>
      <c r="C16" s="10" t="s">
        <v>181</v>
      </c>
      <c r="D16" s="256">
        <v>57480.201000000001</v>
      </c>
      <c r="E16" s="10" t="s">
        <v>181</v>
      </c>
      <c r="F16" s="256">
        <v>3440.5140000000001</v>
      </c>
      <c r="G16" s="10" t="s">
        <v>181</v>
      </c>
      <c r="H16" s="256">
        <v>21018.249</v>
      </c>
      <c r="I16" s="10" t="s">
        <v>181</v>
      </c>
      <c r="J16" s="256">
        <v>8166.0468380000002</v>
      </c>
      <c r="K16" s="10" t="s">
        <v>181</v>
      </c>
      <c r="L16" s="256">
        <v>2442.7489999999998</v>
      </c>
      <c r="M16" s="10" t="s">
        <v>181</v>
      </c>
      <c r="N16" s="256">
        <v>35894.199000000001</v>
      </c>
      <c r="O16" s="10" t="s">
        <v>181</v>
      </c>
      <c r="P16" s="256">
        <v>3164.49</v>
      </c>
      <c r="Q16" s="10" t="s">
        <v>159</v>
      </c>
      <c r="R16" s="256">
        <v>134269.01183800001</v>
      </c>
      <c r="S16" s="10" t="s">
        <v>181</v>
      </c>
    </row>
    <row r="17" spans="1:19" x14ac:dyDescent="0.25">
      <c r="A17" s="12" t="s">
        <v>183</v>
      </c>
      <c r="B17" s="256">
        <v>2613.5129999999999</v>
      </c>
      <c r="C17" s="10" t="s">
        <v>181</v>
      </c>
      <c r="D17" s="256">
        <v>61240.472000000002</v>
      </c>
      <c r="E17" s="10" t="s">
        <v>181</v>
      </c>
      <c r="F17" s="256">
        <v>4047.9859999999999</v>
      </c>
      <c r="G17" s="10" t="s">
        <v>181</v>
      </c>
      <c r="H17" s="256">
        <v>23211.4</v>
      </c>
      <c r="I17" s="10" t="s">
        <v>181</v>
      </c>
      <c r="J17" s="256">
        <v>8713.1229999999996</v>
      </c>
      <c r="K17" s="10" t="s">
        <v>181</v>
      </c>
      <c r="L17" s="256">
        <v>2556.136</v>
      </c>
      <c r="M17" s="10" t="s">
        <v>181</v>
      </c>
      <c r="N17" s="256">
        <v>36847.548000000003</v>
      </c>
      <c r="O17" s="10" t="s">
        <v>181</v>
      </c>
      <c r="P17" s="256">
        <v>3441.7379999999998</v>
      </c>
      <c r="Q17" s="10" t="s">
        <v>159</v>
      </c>
      <c r="R17" s="256">
        <v>142671.916</v>
      </c>
      <c r="S17" s="10" t="s">
        <v>181</v>
      </c>
    </row>
    <row r="18" spans="1:19" x14ac:dyDescent="0.25">
      <c r="A18" s="12" t="s">
        <v>184</v>
      </c>
      <c r="B18" s="256">
        <v>2666.83</v>
      </c>
      <c r="C18" s="10" t="s">
        <v>181</v>
      </c>
      <c r="D18" s="256">
        <v>63753.063000000002</v>
      </c>
      <c r="E18" s="10" t="s">
        <v>181</v>
      </c>
      <c r="F18" s="256">
        <v>4542.4213600000003</v>
      </c>
      <c r="G18" s="10" t="s">
        <v>181</v>
      </c>
      <c r="H18" s="256">
        <v>24650.469705700001</v>
      </c>
      <c r="I18" s="10" t="s">
        <v>181</v>
      </c>
      <c r="J18" s="256">
        <v>9007.4699999999993</v>
      </c>
      <c r="K18" s="10" t="s">
        <v>181</v>
      </c>
      <c r="L18" s="256">
        <v>2404.8308200000001</v>
      </c>
      <c r="M18" s="10" t="s">
        <v>181</v>
      </c>
      <c r="N18" s="256">
        <v>37699.216999999997</v>
      </c>
      <c r="O18" s="10" t="s">
        <v>181</v>
      </c>
      <c r="P18" s="256">
        <v>3744.39</v>
      </c>
      <c r="Q18" s="10" t="s">
        <v>159</v>
      </c>
      <c r="R18" s="256">
        <v>148468.69188570001</v>
      </c>
      <c r="S18" s="10" t="s">
        <v>181</v>
      </c>
    </row>
    <row r="19" spans="1:19" x14ac:dyDescent="0.25">
      <c r="A19" s="12" t="s">
        <v>185</v>
      </c>
      <c r="B19" s="256">
        <v>2565.0419999999999</v>
      </c>
      <c r="C19" s="10" t="s">
        <v>181</v>
      </c>
      <c r="D19" s="256">
        <v>67339.642000000007</v>
      </c>
      <c r="E19" s="10" t="s">
        <v>181</v>
      </c>
      <c r="F19" s="256">
        <v>5590.2489999999998</v>
      </c>
      <c r="G19" s="10" t="s">
        <v>181</v>
      </c>
      <c r="H19" s="256">
        <v>24049.715419200002</v>
      </c>
      <c r="I19" s="10" t="s">
        <v>181</v>
      </c>
      <c r="J19" s="256">
        <v>9775.6450000000004</v>
      </c>
      <c r="K19" s="10" t="s">
        <v>181</v>
      </c>
      <c r="L19" s="256">
        <v>466.39600000000002</v>
      </c>
      <c r="M19" s="10" t="s">
        <v>181</v>
      </c>
      <c r="N19" s="256">
        <v>39003.894</v>
      </c>
      <c r="O19" s="10" t="s">
        <v>181</v>
      </c>
      <c r="P19" s="256">
        <v>4470.6729999999998</v>
      </c>
      <c r="Q19" s="10" t="s">
        <v>159</v>
      </c>
      <c r="R19" s="256">
        <v>153261.25641920001</v>
      </c>
      <c r="S19" s="10" t="s">
        <v>181</v>
      </c>
    </row>
    <row r="20" spans="1:19" x14ac:dyDescent="0.25">
      <c r="A20" s="12" t="s">
        <v>186</v>
      </c>
      <c r="B20" s="256">
        <v>2553.1570000000002</v>
      </c>
      <c r="C20" s="10" t="s">
        <v>181</v>
      </c>
      <c r="D20" s="256">
        <v>62282.444000000003</v>
      </c>
      <c r="E20" s="10" t="s">
        <v>181</v>
      </c>
      <c r="F20" s="256">
        <v>6241.3533698600004</v>
      </c>
      <c r="G20" s="10" t="s">
        <v>181</v>
      </c>
      <c r="H20" s="256">
        <v>26201.909208320001</v>
      </c>
      <c r="I20" s="10" t="s">
        <v>181</v>
      </c>
      <c r="J20" s="256">
        <v>9508.0769999999993</v>
      </c>
      <c r="K20" s="10" t="s">
        <v>181</v>
      </c>
      <c r="L20" s="256">
        <v>581.36800000000005</v>
      </c>
      <c r="M20" s="10" t="s">
        <v>181</v>
      </c>
      <c r="N20" s="256">
        <v>40616.614000000001</v>
      </c>
      <c r="O20" s="10" t="s">
        <v>181</v>
      </c>
      <c r="P20" s="256">
        <v>4724.3990000000003</v>
      </c>
      <c r="Q20" s="10" t="s">
        <v>159</v>
      </c>
      <c r="R20" s="256">
        <v>152709.32157818001</v>
      </c>
      <c r="S20" s="10" t="s">
        <v>181</v>
      </c>
    </row>
    <row r="21" spans="1:19" x14ac:dyDescent="0.25">
      <c r="A21" s="12" t="s">
        <v>188</v>
      </c>
      <c r="B21" s="256">
        <v>2511.527</v>
      </c>
      <c r="C21" s="10" t="s">
        <v>181</v>
      </c>
      <c r="D21" s="256">
        <v>65377.493999999999</v>
      </c>
      <c r="E21" s="10" t="s">
        <v>181</v>
      </c>
      <c r="F21" s="256">
        <v>6899.40812525</v>
      </c>
      <c r="G21" s="10" t="s">
        <v>181</v>
      </c>
      <c r="H21" s="256">
        <v>27972.446</v>
      </c>
      <c r="I21" s="10" t="s">
        <v>181</v>
      </c>
      <c r="J21" s="256">
        <v>9697.1239999999998</v>
      </c>
      <c r="K21" s="10" t="s">
        <v>181</v>
      </c>
      <c r="L21" s="256">
        <v>828.51599999999996</v>
      </c>
      <c r="M21" s="10" t="s">
        <v>181</v>
      </c>
      <c r="N21" s="256">
        <v>42777.43</v>
      </c>
      <c r="O21" s="10" t="s">
        <v>181</v>
      </c>
      <c r="P21" s="256">
        <v>5119.6088721599999</v>
      </c>
      <c r="Q21" s="10" t="s">
        <v>159</v>
      </c>
      <c r="R21" s="256">
        <v>161183.55399741</v>
      </c>
      <c r="S21" s="10" t="s">
        <v>181</v>
      </c>
    </row>
    <row r="22" spans="1:19" x14ac:dyDescent="0.25">
      <c r="A22" s="12" t="s">
        <v>189</v>
      </c>
      <c r="B22" s="256">
        <v>2515.5880000000002</v>
      </c>
      <c r="C22" s="10" t="s">
        <v>181</v>
      </c>
      <c r="D22" s="256">
        <v>65388.788</v>
      </c>
      <c r="E22" s="10" t="s">
        <v>181</v>
      </c>
      <c r="F22" s="256">
        <v>7257.7078149999998</v>
      </c>
      <c r="G22" s="10" t="s">
        <v>181</v>
      </c>
      <c r="H22" s="256">
        <v>27325.697</v>
      </c>
      <c r="I22" s="10" t="s">
        <v>181</v>
      </c>
      <c r="J22" s="256">
        <v>9551.5580000000009</v>
      </c>
      <c r="K22" s="10" t="s">
        <v>181</v>
      </c>
      <c r="L22" s="256">
        <v>849.88699999999994</v>
      </c>
      <c r="M22" s="10" t="s">
        <v>181</v>
      </c>
      <c r="N22" s="256">
        <v>42541.644836480002</v>
      </c>
      <c r="O22" s="10" t="s">
        <v>181</v>
      </c>
      <c r="P22" s="256">
        <v>5016.8019999999997</v>
      </c>
      <c r="Q22" s="10" t="s">
        <v>159</v>
      </c>
      <c r="R22" s="256">
        <v>160447.67265148001</v>
      </c>
      <c r="S22" s="10" t="s">
        <v>181</v>
      </c>
    </row>
    <row r="23" spans="1:19" x14ac:dyDescent="0.25">
      <c r="A23" s="12" t="s">
        <v>190</v>
      </c>
      <c r="B23" s="256">
        <v>2632.0390000000002</v>
      </c>
      <c r="C23" s="10" t="s">
        <v>181</v>
      </c>
      <c r="D23" s="256">
        <v>70075.051999999996</v>
      </c>
      <c r="E23" s="10" t="s">
        <v>181</v>
      </c>
      <c r="F23" s="256">
        <v>7465.6865369999996</v>
      </c>
      <c r="G23" s="10" t="s">
        <v>181</v>
      </c>
      <c r="H23" s="256">
        <v>28604.276999999998</v>
      </c>
      <c r="I23" s="10" t="s">
        <v>181</v>
      </c>
      <c r="J23" s="256">
        <v>9795.81</v>
      </c>
      <c r="K23" s="10" t="s">
        <v>181</v>
      </c>
      <c r="L23" s="256">
        <v>1047.8489999999999</v>
      </c>
      <c r="M23" s="10" t="s">
        <v>181</v>
      </c>
      <c r="N23" s="256">
        <v>44104.868000000002</v>
      </c>
      <c r="O23" s="10" t="s">
        <v>181</v>
      </c>
      <c r="P23" s="256">
        <v>5183.5439999999999</v>
      </c>
      <c r="Q23" s="10" t="s">
        <v>159</v>
      </c>
      <c r="R23" s="256">
        <v>168909.12553700001</v>
      </c>
      <c r="S23" s="10" t="s">
        <v>181</v>
      </c>
    </row>
    <row r="24" spans="1:19" x14ac:dyDescent="0.25">
      <c r="A24" s="12" t="s">
        <v>191</v>
      </c>
      <c r="B24" s="256">
        <v>2545.614</v>
      </c>
      <c r="C24" s="10" t="s">
        <v>181</v>
      </c>
      <c r="D24" s="256">
        <v>73667.116999999998</v>
      </c>
      <c r="E24" s="10" t="s">
        <v>181</v>
      </c>
      <c r="F24" s="256">
        <v>7697.7727260000001</v>
      </c>
      <c r="G24" s="10" t="s">
        <v>181</v>
      </c>
      <c r="H24" s="256">
        <v>29992.847000000002</v>
      </c>
      <c r="I24" s="10" t="s">
        <v>181</v>
      </c>
      <c r="J24" s="256">
        <v>9821.0679999999993</v>
      </c>
      <c r="K24" s="10" t="s">
        <v>181</v>
      </c>
      <c r="L24" s="256">
        <v>1030.8520000000001</v>
      </c>
      <c r="M24" s="10" t="s">
        <v>181</v>
      </c>
      <c r="N24" s="256">
        <v>44841.646000000001</v>
      </c>
      <c r="O24" s="10" t="s">
        <v>181</v>
      </c>
      <c r="P24" s="256">
        <v>5873.1570000000002</v>
      </c>
      <c r="Q24" s="10" t="s">
        <v>159</v>
      </c>
      <c r="R24" s="256">
        <v>175470.073726</v>
      </c>
      <c r="S24" s="10" t="s">
        <v>181</v>
      </c>
    </row>
    <row r="25" spans="1:19" x14ac:dyDescent="0.25">
      <c r="A25" s="12" t="s">
        <v>192</v>
      </c>
      <c r="B25" s="256">
        <v>2548.1480000000001</v>
      </c>
      <c r="C25" s="10" t="s">
        <v>181</v>
      </c>
      <c r="D25" s="256">
        <v>75260.554000000004</v>
      </c>
      <c r="E25" s="10" t="s">
        <v>181</v>
      </c>
      <c r="F25" s="256">
        <v>9133.8365460000005</v>
      </c>
      <c r="G25" s="10" t="s">
        <v>181</v>
      </c>
      <c r="H25" s="256">
        <v>30698.914000000001</v>
      </c>
      <c r="I25" s="10" t="s">
        <v>181</v>
      </c>
      <c r="J25" s="256">
        <v>9661.9120000000003</v>
      </c>
      <c r="K25" s="10" t="s">
        <v>181</v>
      </c>
      <c r="L25" s="256">
        <v>336.28267</v>
      </c>
      <c r="M25" s="10" t="s">
        <v>181</v>
      </c>
      <c r="N25" s="256">
        <v>43198.13</v>
      </c>
      <c r="O25" s="10" t="s">
        <v>181</v>
      </c>
      <c r="P25" s="256">
        <v>5984.84</v>
      </c>
      <c r="Q25" s="10" t="s">
        <v>159</v>
      </c>
      <c r="R25" s="256">
        <v>176822.61721600001</v>
      </c>
      <c r="S25" s="10" t="s">
        <v>181</v>
      </c>
    </row>
    <row r="26" spans="1:19" x14ac:dyDescent="0.25">
      <c r="A26" s="12" t="s">
        <v>193</v>
      </c>
      <c r="B26" s="256">
        <v>2497.614</v>
      </c>
      <c r="C26" s="10" t="s">
        <v>181</v>
      </c>
      <c r="D26" s="256">
        <v>78248.064571139999</v>
      </c>
      <c r="E26" s="10" t="s">
        <v>181</v>
      </c>
      <c r="F26" s="256">
        <v>10562.965005</v>
      </c>
      <c r="G26" s="10" t="s">
        <v>181</v>
      </c>
      <c r="H26" s="256">
        <v>31175.733</v>
      </c>
      <c r="I26" s="10" t="s">
        <v>181</v>
      </c>
      <c r="J26" s="256">
        <v>9447.5169999999998</v>
      </c>
      <c r="K26" s="10" t="s">
        <v>181</v>
      </c>
      <c r="L26" s="256">
        <v>425.71654000000001</v>
      </c>
      <c r="M26" s="10" t="s">
        <v>181</v>
      </c>
      <c r="N26" s="256">
        <v>44048.054738879997</v>
      </c>
      <c r="O26" s="10" t="s">
        <v>181</v>
      </c>
      <c r="P26" s="256">
        <v>6535.549</v>
      </c>
      <c r="Q26" s="10" t="s">
        <v>159</v>
      </c>
      <c r="R26" s="256">
        <v>182941.21385502</v>
      </c>
      <c r="S26" s="10" t="s">
        <v>181</v>
      </c>
    </row>
    <row r="27" spans="1:19" x14ac:dyDescent="0.25">
      <c r="A27" s="12" t="s">
        <v>194</v>
      </c>
      <c r="B27" s="256">
        <v>2333.7240000000002</v>
      </c>
      <c r="C27" s="10" t="s">
        <v>181</v>
      </c>
      <c r="D27" s="256">
        <v>83438.847999999998</v>
      </c>
      <c r="E27" s="10" t="s">
        <v>181</v>
      </c>
      <c r="F27" s="256">
        <v>11840.86665</v>
      </c>
      <c r="G27" s="10" t="s">
        <v>181</v>
      </c>
      <c r="H27" s="256">
        <v>33401.663</v>
      </c>
      <c r="I27" s="10" t="s">
        <v>181</v>
      </c>
      <c r="J27" s="256">
        <v>9239.8590000000004</v>
      </c>
      <c r="K27" s="10" t="s">
        <v>181</v>
      </c>
      <c r="L27" s="256">
        <v>475.06529999999998</v>
      </c>
      <c r="M27" s="10" t="s">
        <v>181</v>
      </c>
      <c r="N27" s="256">
        <v>47017.702078000002</v>
      </c>
      <c r="O27" s="10" t="s">
        <v>181</v>
      </c>
      <c r="P27" s="256">
        <v>6733.2070000000003</v>
      </c>
      <c r="Q27" s="10" t="s">
        <v>159</v>
      </c>
      <c r="R27" s="256">
        <v>194480.93502800001</v>
      </c>
      <c r="S27" s="10" t="s">
        <v>181</v>
      </c>
    </row>
    <row r="28" spans="1:19" x14ac:dyDescent="0.25">
      <c r="A28" s="12" t="s">
        <v>196</v>
      </c>
      <c r="B28" s="256">
        <v>2365.5810000000001</v>
      </c>
      <c r="C28" s="10" t="s">
        <v>181</v>
      </c>
      <c r="D28" s="256">
        <v>88611.054999999993</v>
      </c>
      <c r="E28" s="10" t="s">
        <v>181</v>
      </c>
      <c r="F28" s="256">
        <v>14969.996440000001</v>
      </c>
      <c r="G28" s="10" t="s">
        <v>181</v>
      </c>
      <c r="H28" s="256">
        <v>35171.588000000003</v>
      </c>
      <c r="I28" s="10" t="s">
        <v>181</v>
      </c>
      <c r="J28" s="256">
        <v>9217.1949999999997</v>
      </c>
      <c r="K28" s="10" t="s">
        <v>181</v>
      </c>
      <c r="L28" s="256">
        <v>549.78899999999999</v>
      </c>
      <c r="M28" s="10" t="s">
        <v>181</v>
      </c>
      <c r="N28" s="256">
        <v>48910.841999999997</v>
      </c>
      <c r="O28" s="10" t="s">
        <v>181</v>
      </c>
      <c r="P28" s="256">
        <v>7420.0069999999996</v>
      </c>
      <c r="Q28" s="10" t="s">
        <v>159</v>
      </c>
      <c r="R28" s="256">
        <v>207216.05343999999</v>
      </c>
      <c r="S28" s="10" t="s">
        <v>181</v>
      </c>
    </row>
    <row r="29" spans="1:19" x14ac:dyDescent="0.25">
      <c r="A29" s="12" t="s">
        <v>197</v>
      </c>
      <c r="B29" s="256">
        <v>2442.116</v>
      </c>
      <c r="C29" s="10" t="s">
        <v>181</v>
      </c>
      <c r="D29" s="256">
        <v>89785.014999999999</v>
      </c>
      <c r="E29" s="10" t="s">
        <v>181</v>
      </c>
      <c r="F29" s="256">
        <v>18349.885778</v>
      </c>
      <c r="G29" s="10" t="s">
        <v>181</v>
      </c>
      <c r="H29" s="256">
        <v>35926.569249940003</v>
      </c>
      <c r="I29" s="10" t="s">
        <v>181</v>
      </c>
      <c r="J29" s="256">
        <v>8754.4750255899999</v>
      </c>
      <c r="K29" s="10" t="s">
        <v>181</v>
      </c>
      <c r="L29" s="256">
        <v>531.19591978999995</v>
      </c>
      <c r="M29" s="10" t="s">
        <v>181</v>
      </c>
      <c r="N29" s="256">
        <v>46383.398732859998</v>
      </c>
      <c r="O29" s="10" t="s">
        <v>181</v>
      </c>
      <c r="P29" s="256">
        <v>6449.5504085000002</v>
      </c>
      <c r="Q29" s="10" t="s">
        <v>159</v>
      </c>
      <c r="R29" s="256">
        <v>208622.20611468001</v>
      </c>
      <c r="S29" s="10" t="s">
        <v>181</v>
      </c>
    </row>
    <row r="30" spans="1:19" x14ac:dyDescent="0.25">
      <c r="A30" s="12" t="s">
        <v>199</v>
      </c>
      <c r="B30" s="256">
        <v>2423.1750000000002</v>
      </c>
      <c r="C30" s="10" t="s">
        <v>181</v>
      </c>
      <c r="D30" s="256">
        <v>92856.233999999997</v>
      </c>
      <c r="E30" s="10" t="s">
        <v>181</v>
      </c>
      <c r="F30" s="256">
        <v>27292.954000000002</v>
      </c>
      <c r="G30" s="10" t="s">
        <v>202</v>
      </c>
      <c r="H30" s="256">
        <v>37455.592441729998</v>
      </c>
      <c r="I30" s="10" t="s">
        <v>181</v>
      </c>
      <c r="J30" s="256">
        <v>8743.7969894199996</v>
      </c>
      <c r="K30" s="10" t="s">
        <v>181</v>
      </c>
      <c r="L30" s="256">
        <v>548.10715930000003</v>
      </c>
      <c r="M30" s="10" t="s">
        <v>202</v>
      </c>
      <c r="N30" s="256">
        <v>48837.882059609998</v>
      </c>
      <c r="O30" s="10" t="s">
        <v>181</v>
      </c>
      <c r="P30" s="256">
        <v>6278.0789999999997</v>
      </c>
      <c r="Q30" s="10" t="s">
        <v>201</v>
      </c>
      <c r="R30" s="256">
        <v>224435.82065005999</v>
      </c>
      <c r="S30" s="10" t="s">
        <v>202</v>
      </c>
    </row>
    <row r="31" spans="1:19" x14ac:dyDescent="0.25">
      <c r="A31" s="12" t="s">
        <v>200</v>
      </c>
      <c r="B31" s="256">
        <v>2432.5509999999999</v>
      </c>
      <c r="C31" s="10" t="s">
        <v>181</v>
      </c>
      <c r="D31" s="256">
        <v>96568.746299999999</v>
      </c>
      <c r="E31" s="10" t="s">
        <v>181</v>
      </c>
      <c r="F31" s="256">
        <v>30344.678</v>
      </c>
      <c r="G31" s="10" t="s">
        <v>202</v>
      </c>
      <c r="H31" s="256">
        <v>38697.39569528</v>
      </c>
      <c r="I31" s="10" t="s">
        <v>181</v>
      </c>
      <c r="J31" s="256">
        <v>8849.8161711600005</v>
      </c>
      <c r="K31" s="10" t="s">
        <v>181</v>
      </c>
      <c r="L31" s="256">
        <v>478.88988116000002</v>
      </c>
      <c r="M31" s="10" t="s">
        <v>181</v>
      </c>
      <c r="N31" s="256">
        <v>49069.072302139997</v>
      </c>
      <c r="O31" s="10" t="s">
        <v>202</v>
      </c>
      <c r="P31" s="256">
        <v>6350.3879999999999</v>
      </c>
      <c r="Q31" s="10" t="s">
        <v>159</v>
      </c>
      <c r="R31" s="256">
        <v>232791.53734974001</v>
      </c>
      <c r="S31" s="10" t="s">
        <v>202</v>
      </c>
    </row>
    <row r="32" spans="1:19" x14ac:dyDescent="0.25">
      <c r="A32" s="15" t="s">
        <v>203</v>
      </c>
      <c r="B32" s="257">
        <v>2350.7350000000001</v>
      </c>
      <c r="C32" s="14" t="s">
        <v>159</v>
      </c>
      <c r="D32" s="257">
        <v>83356.274999999994</v>
      </c>
      <c r="E32" s="14" t="s">
        <v>181</v>
      </c>
      <c r="F32" s="257">
        <v>2337.647117</v>
      </c>
      <c r="G32" s="14" t="s">
        <v>159</v>
      </c>
      <c r="H32" s="257">
        <v>34416.542056409999</v>
      </c>
      <c r="I32" s="14" t="s">
        <v>181</v>
      </c>
      <c r="J32" s="257">
        <v>6826.54</v>
      </c>
      <c r="K32" s="14" t="s">
        <v>181</v>
      </c>
      <c r="L32" s="257">
        <v>377.82446800000002</v>
      </c>
      <c r="M32" s="14" t="s">
        <v>181</v>
      </c>
      <c r="N32" s="257">
        <v>37471.037545098297</v>
      </c>
      <c r="O32" s="14" t="s">
        <v>181</v>
      </c>
      <c r="P32" s="257">
        <v>7008.2259999999997</v>
      </c>
      <c r="Q32" s="14" t="s">
        <v>159</v>
      </c>
      <c r="R32" s="257">
        <v>174144.82718650799</v>
      </c>
      <c r="S32" s="14" t="s">
        <v>181</v>
      </c>
    </row>
    <row r="34" spans="1:2" x14ac:dyDescent="0.25">
      <c r="A34" s="16" t="s">
        <v>204</v>
      </c>
      <c r="B34" s="16" t="s">
        <v>205</v>
      </c>
    </row>
    <row r="37" spans="1:2" x14ac:dyDescent="0.25">
      <c r="B37" s="16" t="s">
        <v>210</v>
      </c>
    </row>
    <row r="38" spans="1:2" x14ac:dyDescent="0.25">
      <c r="B38" s="16" t="s">
        <v>211</v>
      </c>
    </row>
    <row r="41" spans="1:2" x14ac:dyDescent="0.25">
      <c r="A41" s="17" t="str">
        <f>HYPERLINK("#'WAGERING 15'!A2", "&lt;&lt;&lt; Previous table")</f>
        <v>&lt;&lt;&lt; Previous table</v>
      </c>
    </row>
    <row r="42" spans="1:2" x14ac:dyDescent="0.25">
      <c r="A42" s="17" t="str">
        <f>HYPERLINK("#'TOTAL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dimension ref="A1:S42"/>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HYPERLINK("#'INDEX'!B127", "Link to index")</f>
        <v>Link to index</v>
      </c>
    </row>
    <row r="2" spans="1:19" ht="15.75" customHeight="1" x14ac:dyDescent="0.25">
      <c r="A2" s="287" t="s">
        <v>460</v>
      </c>
      <c r="B2" s="286"/>
      <c r="C2" s="286"/>
      <c r="D2" s="286"/>
      <c r="E2" s="286"/>
      <c r="F2" s="286"/>
      <c r="G2" s="286"/>
      <c r="H2" s="286"/>
      <c r="I2" s="286"/>
      <c r="J2" s="286"/>
      <c r="K2" s="286"/>
      <c r="L2" s="286"/>
      <c r="M2" s="286"/>
      <c r="N2" s="286"/>
      <c r="O2" s="286"/>
      <c r="P2" s="286"/>
      <c r="Q2" s="286"/>
      <c r="R2" s="286"/>
      <c r="S2" s="286"/>
    </row>
    <row r="3" spans="1:19" ht="15.75" customHeight="1" x14ac:dyDescent="0.25">
      <c r="A3" s="287" t="s">
        <v>145</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258">
        <v>2532.7108296453798</v>
      </c>
      <c r="C7" s="10" t="s">
        <v>159</v>
      </c>
      <c r="D7" s="258">
        <v>51857.743706624598</v>
      </c>
      <c r="E7" s="10" t="s">
        <v>159</v>
      </c>
      <c r="F7" s="258">
        <v>1033.21194952681</v>
      </c>
      <c r="G7" s="10" t="s">
        <v>159</v>
      </c>
      <c r="H7" s="258">
        <v>12728.841345425901</v>
      </c>
      <c r="I7" s="10" t="s">
        <v>181</v>
      </c>
      <c r="J7" s="258">
        <v>5170.1548706624599</v>
      </c>
      <c r="K7" s="10" t="s">
        <v>181</v>
      </c>
      <c r="L7" s="258">
        <v>2319.09335488959</v>
      </c>
      <c r="M7" s="10" t="s">
        <v>159</v>
      </c>
      <c r="N7" s="258">
        <v>31060.971643533099</v>
      </c>
      <c r="O7" s="10" t="s">
        <v>159</v>
      </c>
      <c r="P7" s="258">
        <v>5944.6751246056801</v>
      </c>
      <c r="Q7" s="10" t="s">
        <v>159</v>
      </c>
      <c r="R7" s="258">
        <v>112647.402824914</v>
      </c>
      <c r="S7" s="10" t="s">
        <v>181</v>
      </c>
    </row>
    <row r="8" spans="1:19" x14ac:dyDescent="0.25">
      <c r="A8" s="12" t="s">
        <v>171</v>
      </c>
      <c r="B8" s="258">
        <v>2625.7688017642799</v>
      </c>
      <c r="C8" s="10" t="s">
        <v>159</v>
      </c>
      <c r="D8" s="258">
        <v>55934.407086232997</v>
      </c>
      <c r="E8" s="10" t="s">
        <v>159</v>
      </c>
      <c r="F8" s="258">
        <v>1484.76532223903</v>
      </c>
      <c r="G8" s="10" t="s">
        <v>159</v>
      </c>
      <c r="H8" s="258">
        <v>14172.0232192316</v>
      </c>
      <c r="I8" s="10" t="s">
        <v>181</v>
      </c>
      <c r="J8" s="258">
        <v>6868.7256671709501</v>
      </c>
      <c r="K8" s="10" t="s">
        <v>181</v>
      </c>
      <c r="L8" s="258">
        <v>2307.2855491679302</v>
      </c>
      <c r="M8" s="10" t="s">
        <v>159</v>
      </c>
      <c r="N8" s="258">
        <v>37339.348139183101</v>
      </c>
      <c r="O8" s="10" t="s">
        <v>159</v>
      </c>
      <c r="P8" s="258">
        <v>6002.1746762481098</v>
      </c>
      <c r="Q8" s="10" t="s">
        <v>159</v>
      </c>
      <c r="R8" s="258">
        <v>126734.49846123801</v>
      </c>
      <c r="S8" s="10" t="s">
        <v>181</v>
      </c>
    </row>
    <row r="9" spans="1:19" x14ac:dyDescent="0.25">
      <c r="A9" s="12" t="s">
        <v>172</v>
      </c>
      <c r="B9" s="258">
        <v>2575.0710059701501</v>
      </c>
      <c r="C9" s="10" t="s">
        <v>159</v>
      </c>
      <c r="D9" s="258">
        <v>58796.1203447761</v>
      </c>
      <c r="E9" s="10" t="s">
        <v>159</v>
      </c>
      <c r="F9" s="258">
        <v>1512.93119104478</v>
      </c>
      <c r="G9" s="10" t="s">
        <v>159</v>
      </c>
      <c r="H9" s="258">
        <v>15393.4688253731</v>
      </c>
      <c r="I9" s="10" t="s">
        <v>181</v>
      </c>
      <c r="J9" s="258">
        <v>7366.0750373134297</v>
      </c>
      <c r="K9" s="10" t="s">
        <v>181</v>
      </c>
      <c r="L9" s="258">
        <v>2405.8837680373099</v>
      </c>
      <c r="M9" s="10" t="s">
        <v>159</v>
      </c>
      <c r="N9" s="258">
        <v>45035.308034328402</v>
      </c>
      <c r="O9" s="10" t="s">
        <v>181</v>
      </c>
      <c r="P9" s="258">
        <v>5459.6239701492505</v>
      </c>
      <c r="Q9" s="10" t="s">
        <v>159</v>
      </c>
      <c r="R9" s="258">
        <v>138544.48217699301</v>
      </c>
      <c r="S9" s="10" t="s">
        <v>181</v>
      </c>
    </row>
    <row r="10" spans="1:19" x14ac:dyDescent="0.25">
      <c r="A10" s="12" t="s">
        <v>173</v>
      </c>
      <c r="B10" s="258">
        <v>2747.2913194029902</v>
      </c>
      <c r="C10" s="10" t="s">
        <v>159</v>
      </c>
      <c r="D10" s="258">
        <v>67544.009235141493</v>
      </c>
      <c r="E10" s="10" t="s">
        <v>159</v>
      </c>
      <c r="F10" s="258">
        <v>1794.63651492537</v>
      </c>
      <c r="G10" s="10" t="s">
        <v>159</v>
      </c>
      <c r="H10" s="258">
        <v>19523.893204477601</v>
      </c>
      <c r="I10" s="10" t="s">
        <v>181</v>
      </c>
      <c r="J10" s="258">
        <v>8000.1835656716403</v>
      </c>
      <c r="K10" s="10" t="s">
        <v>181</v>
      </c>
      <c r="L10" s="258">
        <v>2649.9824388059701</v>
      </c>
      <c r="M10" s="10" t="s">
        <v>159</v>
      </c>
      <c r="N10" s="258">
        <v>60330.267807462697</v>
      </c>
      <c r="O10" s="10" t="s">
        <v>181</v>
      </c>
      <c r="P10" s="258">
        <v>5470.3063611940297</v>
      </c>
      <c r="Q10" s="10" t="s">
        <v>159</v>
      </c>
      <c r="R10" s="258">
        <v>168060.57044708199</v>
      </c>
      <c r="S10" s="10" t="s">
        <v>181</v>
      </c>
    </row>
    <row r="11" spans="1:19" x14ac:dyDescent="0.25">
      <c r="A11" s="12" t="s">
        <v>174</v>
      </c>
      <c r="B11" s="258">
        <v>3068.4783348082601</v>
      </c>
      <c r="C11" s="10" t="s">
        <v>159</v>
      </c>
      <c r="D11" s="258">
        <v>73958.150916329003</v>
      </c>
      <c r="E11" s="10" t="s">
        <v>159</v>
      </c>
      <c r="F11" s="258">
        <v>2042.9019306784701</v>
      </c>
      <c r="G11" s="10" t="s">
        <v>159</v>
      </c>
      <c r="H11" s="258">
        <v>22634.100896755201</v>
      </c>
      <c r="I11" s="10" t="s">
        <v>181</v>
      </c>
      <c r="J11" s="258">
        <v>8714.5888466076703</v>
      </c>
      <c r="K11" s="10" t="s">
        <v>181</v>
      </c>
      <c r="L11" s="258">
        <v>2932.0581371681401</v>
      </c>
      <c r="M11" s="10" t="s">
        <v>159</v>
      </c>
      <c r="N11" s="258">
        <v>57252.262741887898</v>
      </c>
      <c r="O11" s="10" t="s">
        <v>181</v>
      </c>
      <c r="P11" s="258">
        <v>4949.5401976401199</v>
      </c>
      <c r="Q11" s="10" t="s">
        <v>159</v>
      </c>
      <c r="R11" s="258">
        <v>175552.08200187501</v>
      </c>
      <c r="S11" s="10" t="s">
        <v>181</v>
      </c>
    </row>
    <row r="12" spans="1:19" x14ac:dyDescent="0.25">
      <c r="A12" s="12" t="s">
        <v>175</v>
      </c>
      <c r="B12" s="258">
        <v>3354.0546412103699</v>
      </c>
      <c r="C12" s="10" t="s">
        <v>181</v>
      </c>
      <c r="D12" s="258">
        <v>79570.527046678806</v>
      </c>
      <c r="E12" s="10" t="s">
        <v>159</v>
      </c>
      <c r="F12" s="258">
        <v>2416.9546613832799</v>
      </c>
      <c r="G12" s="10" t="s">
        <v>159</v>
      </c>
      <c r="H12" s="258">
        <v>24959.040734870301</v>
      </c>
      <c r="I12" s="10" t="s">
        <v>181</v>
      </c>
      <c r="J12" s="258">
        <v>9177.3540086455305</v>
      </c>
      <c r="K12" s="10" t="s">
        <v>181</v>
      </c>
      <c r="L12" s="258">
        <v>3107.7444290571998</v>
      </c>
      <c r="M12" s="10" t="s">
        <v>159</v>
      </c>
      <c r="N12" s="258">
        <v>61611.635399135397</v>
      </c>
      <c r="O12" s="10" t="s">
        <v>181</v>
      </c>
      <c r="P12" s="258">
        <v>4896.3223040345802</v>
      </c>
      <c r="Q12" s="10" t="s">
        <v>159</v>
      </c>
      <c r="R12" s="258">
        <v>189093.63322501499</v>
      </c>
      <c r="S12" s="10" t="s">
        <v>181</v>
      </c>
    </row>
    <row r="13" spans="1:19" x14ac:dyDescent="0.25">
      <c r="A13" s="12" t="s">
        <v>176</v>
      </c>
      <c r="B13" s="258">
        <v>3626.64794021739</v>
      </c>
      <c r="C13" s="10" t="s">
        <v>181</v>
      </c>
      <c r="D13" s="258">
        <v>75744.411788881494</v>
      </c>
      <c r="E13" s="10" t="s">
        <v>181</v>
      </c>
      <c r="F13" s="258">
        <v>2995.6962255434801</v>
      </c>
      <c r="G13" s="10" t="s">
        <v>159</v>
      </c>
      <c r="H13" s="258">
        <v>24984.955972826101</v>
      </c>
      <c r="I13" s="10" t="s">
        <v>181</v>
      </c>
      <c r="J13" s="258">
        <v>9575.4609048913007</v>
      </c>
      <c r="K13" s="10" t="s">
        <v>181</v>
      </c>
      <c r="L13" s="258">
        <v>3291.3616019021702</v>
      </c>
      <c r="M13" s="10" t="s">
        <v>159</v>
      </c>
      <c r="N13" s="258">
        <v>60327.603887228302</v>
      </c>
      <c r="O13" s="10" t="s">
        <v>181</v>
      </c>
      <c r="P13" s="258">
        <v>4599.6723641304397</v>
      </c>
      <c r="Q13" s="10" t="s">
        <v>159</v>
      </c>
      <c r="R13" s="258">
        <v>185145.81068562099</v>
      </c>
      <c r="S13" s="10" t="s">
        <v>181</v>
      </c>
    </row>
    <row r="14" spans="1:19" x14ac:dyDescent="0.25">
      <c r="A14" s="12" t="s">
        <v>177</v>
      </c>
      <c r="B14" s="258">
        <v>4023.1121466314398</v>
      </c>
      <c r="C14" s="10" t="s">
        <v>181</v>
      </c>
      <c r="D14" s="258">
        <v>79604.400031704106</v>
      </c>
      <c r="E14" s="10" t="s">
        <v>181</v>
      </c>
      <c r="F14" s="258">
        <v>3888.58453098575</v>
      </c>
      <c r="G14" s="10" t="s">
        <v>181</v>
      </c>
      <c r="H14" s="258">
        <v>25626.4036988111</v>
      </c>
      <c r="I14" s="10" t="s">
        <v>181</v>
      </c>
      <c r="J14" s="258">
        <v>10315.873136063399</v>
      </c>
      <c r="K14" s="10" t="s">
        <v>181</v>
      </c>
      <c r="L14" s="258">
        <v>3306.2401431968301</v>
      </c>
      <c r="M14" s="10" t="s">
        <v>181</v>
      </c>
      <c r="N14" s="258">
        <v>58545.103285336903</v>
      </c>
      <c r="O14" s="10" t="s">
        <v>181</v>
      </c>
      <c r="P14" s="258">
        <v>4560.8160515191503</v>
      </c>
      <c r="Q14" s="10" t="s">
        <v>159</v>
      </c>
      <c r="R14" s="258">
        <v>189870.53302424899</v>
      </c>
      <c r="S14" s="10" t="s">
        <v>181</v>
      </c>
    </row>
    <row r="15" spans="1:19" x14ac:dyDescent="0.25">
      <c r="A15" s="12" t="s">
        <v>178</v>
      </c>
      <c r="B15" s="258">
        <v>4295.1251666666703</v>
      </c>
      <c r="C15" s="10" t="s">
        <v>181</v>
      </c>
      <c r="D15" s="258">
        <v>80884.315466666696</v>
      </c>
      <c r="E15" s="10" t="s">
        <v>181</v>
      </c>
      <c r="F15" s="258">
        <v>4685.89746666667</v>
      </c>
      <c r="G15" s="10" t="s">
        <v>181</v>
      </c>
      <c r="H15" s="258">
        <v>27378.579016666699</v>
      </c>
      <c r="I15" s="10" t="s">
        <v>181</v>
      </c>
      <c r="J15" s="258">
        <v>10975.73365</v>
      </c>
      <c r="K15" s="10" t="s">
        <v>181</v>
      </c>
      <c r="L15" s="258">
        <v>3415.2637500000001</v>
      </c>
      <c r="M15" s="10" t="s">
        <v>181</v>
      </c>
      <c r="N15" s="258">
        <v>53792.733266666699</v>
      </c>
      <c r="O15" s="10" t="s">
        <v>181</v>
      </c>
      <c r="P15" s="258">
        <v>4317.2520500000001</v>
      </c>
      <c r="Q15" s="10" t="s">
        <v>159</v>
      </c>
      <c r="R15" s="258">
        <v>189744.89983333301</v>
      </c>
      <c r="S15" s="10" t="s">
        <v>181</v>
      </c>
    </row>
    <row r="16" spans="1:19" x14ac:dyDescent="0.25">
      <c r="A16" s="12" t="s">
        <v>182</v>
      </c>
      <c r="B16" s="258">
        <v>3855.55117772215</v>
      </c>
      <c r="C16" s="10" t="s">
        <v>181</v>
      </c>
      <c r="D16" s="258">
        <v>83234.784176470595</v>
      </c>
      <c r="E16" s="10" t="s">
        <v>181</v>
      </c>
      <c r="F16" s="258">
        <v>4982.0709612014998</v>
      </c>
      <c r="G16" s="10" t="s">
        <v>181</v>
      </c>
      <c r="H16" s="258">
        <v>30435.687225281599</v>
      </c>
      <c r="I16" s="10" t="s">
        <v>181</v>
      </c>
      <c r="J16" s="258">
        <v>11824.926397454299</v>
      </c>
      <c r="K16" s="10" t="s">
        <v>181</v>
      </c>
      <c r="L16" s="258">
        <v>3537.2473003754699</v>
      </c>
      <c r="M16" s="10" t="s">
        <v>181</v>
      </c>
      <c r="N16" s="258">
        <v>51976.956499374202</v>
      </c>
      <c r="O16" s="10" t="s">
        <v>181</v>
      </c>
      <c r="P16" s="258">
        <v>4582.37162703379</v>
      </c>
      <c r="Q16" s="10" t="s">
        <v>159</v>
      </c>
      <c r="R16" s="258">
        <v>194429.59536491401</v>
      </c>
      <c r="S16" s="10" t="s">
        <v>181</v>
      </c>
    </row>
    <row r="17" spans="1:19" x14ac:dyDescent="0.25">
      <c r="A17" s="12" t="s">
        <v>183</v>
      </c>
      <c r="B17" s="258">
        <v>3696.61924327628</v>
      </c>
      <c r="C17" s="10" t="s">
        <v>181</v>
      </c>
      <c r="D17" s="258">
        <v>86620.080811735897</v>
      </c>
      <c r="E17" s="10" t="s">
        <v>181</v>
      </c>
      <c r="F17" s="258">
        <v>5725.5743300733502</v>
      </c>
      <c r="G17" s="10" t="s">
        <v>181</v>
      </c>
      <c r="H17" s="258">
        <v>32830.794376528102</v>
      </c>
      <c r="I17" s="10" t="s">
        <v>181</v>
      </c>
      <c r="J17" s="258">
        <v>12324.0627273839</v>
      </c>
      <c r="K17" s="10" t="s">
        <v>181</v>
      </c>
      <c r="L17" s="258">
        <v>3615.46375550122</v>
      </c>
      <c r="M17" s="10" t="s">
        <v>181</v>
      </c>
      <c r="N17" s="258">
        <v>52118.108845965799</v>
      </c>
      <c r="O17" s="10" t="s">
        <v>181</v>
      </c>
      <c r="P17" s="258">
        <v>4868.0817432762797</v>
      </c>
      <c r="Q17" s="10" t="s">
        <v>159</v>
      </c>
      <c r="R17" s="258">
        <v>201798.78583374101</v>
      </c>
      <c r="S17" s="10" t="s">
        <v>181</v>
      </c>
    </row>
    <row r="18" spans="1:19" x14ac:dyDescent="0.25">
      <c r="A18" s="12" t="s">
        <v>184</v>
      </c>
      <c r="B18" s="258">
        <v>3655.8321208530801</v>
      </c>
      <c r="C18" s="10" t="s">
        <v>181</v>
      </c>
      <c r="D18" s="258">
        <v>87396.082809241707</v>
      </c>
      <c r="E18" s="10" t="s">
        <v>181</v>
      </c>
      <c r="F18" s="258">
        <v>6226.9923145971597</v>
      </c>
      <c r="G18" s="10" t="s">
        <v>181</v>
      </c>
      <c r="H18" s="258">
        <v>33792.172333524803</v>
      </c>
      <c r="I18" s="10" t="s">
        <v>181</v>
      </c>
      <c r="J18" s="258">
        <v>12347.9179976303</v>
      </c>
      <c r="K18" s="10" t="s">
        <v>181</v>
      </c>
      <c r="L18" s="258">
        <v>3296.6697378436002</v>
      </c>
      <c r="M18" s="10" t="s">
        <v>181</v>
      </c>
      <c r="N18" s="258">
        <v>51680.087759478702</v>
      </c>
      <c r="O18" s="10" t="s">
        <v>181</v>
      </c>
      <c r="P18" s="258">
        <v>5133.0085663507098</v>
      </c>
      <c r="Q18" s="10" t="s">
        <v>159</v>
      </c>
      <c r="R18" s="258">
        <v>203528.76363952001</v>
      </c>
      <c r="S18" s="10" t="s">
        <v>181</v>
      </c>
    </row>
    <row r="19" spans="1:19" x14ac:dyDescent="0.25">
      <c r="A19" s="12" t="s">
        <v>185</v>
      </c>
      <c r="B19" s="258">
        <v>3415.1364718066702</v>
      </c>
      <c r="C19" s="10" t="s">
        <v>181</v>
      </c>
      <c r="D19" s="258">
        <v>89657.037737629493</v>
      </c>
      <c r="E19" s="10" t="s">
        <v>181</v>
      </c>
      <c r="F19" s="258">
        <v>7442.9437203682401</v>
      </c>
      <c r="G19" s="10" t="s">
        <v>181</v>
      </c>
      <c r="H19" s="258">
        <v>32020.161956288099</v>
      </c>
      <c r="I19" s="10" t="s">
        <v>181</v>
      </c>
      <c r="J19" s="258">
        <v>13015.444493670901</v>
      </c>
      <c r="K19" s="10" t="s">
        <v>181</v>
      </c>
      <c r="L19" s="258">
        <v>620.96682623705397</v>
      </c>
      <c r="M19" s="10" t="s">
        <v>181</v>
      </c>
      <c r="N19" s="258">
        <v>51930.385912543097</v>
      </c>
      <c r="O19" s="10" t="s">
        <v>181</v>
      </c>
      <c r="P19" s="258">
        <v>5952.3229700805496</v>
      </c>
      <c r="Q19" s="10" t="s">
        <v>159</v>
      </c>
      <c r="R19" s="258">
        <v>204054.40008862401</v>
      </c>
      <c r="S19" s="10" t="s">
        <v>181</v>
      </c>
    </row>
    <row r="20" spans="1:19" x14ac:dyDescent="0.25">
      <c r="A20" s="12" t="s">
        <v>186</v>
      </c>
      <c r="B20" s="258">
        <v>3289.5352438752798</v>
      </c>
      <c r="C20" s="10" t="s">
        <v>181</v>
      </c>
      <c r="D20" s="258">
        <v>80245.866044543407</v>
      </c>
      <c r="E20" s="10" t="s">
        <v>181</v>
      </c>
      <c r="F20" s="258">
        <v>8041.4764464677301</v>
      </c>
      <c r="G20" s="10" t="s">
        <v>181</v>
      </c>
      <c r="H20" s="258">
        <v>33759.030015619399</v>
      </c>
      <c r="I20" s="10" t="s">
        <v>181</v>
      </c>
      <c r="J20" s="258">
        <v>12250.3842861915</v>
      </c>
      <c r="K20" s="10" t="s">
        <v>181</v>
      </c>
      <c r="L20" s="258">
        <v>749.04540757238306</v>
      </c>
      <c r="M20" s="10" t="s">
        <v>181</v>
      </c>
      <c r="N20" s="258">
        <v>52331.205342984402</v>
      </c>
      <c r="O20" s="10" t="s">
        <v>181</v>
      </c>
      <c r="P20" s="258">
        <v>6087.00405679287</v>
      </c>
      <c r="Q20" s="10" t="s">
        <v>159</v>
      </c>
      <c r="R20" s="258">
        <v>196753.546844047</v>
      </c>
      <c r="S20" s="10" t="s">
        <v>181</v>
      </c>
    </row>
    <row r="21" spans="1:19" x14ac:dyDescent="0.25">
      <c r="A21" s="12" t="s">
        <v>188</v>
      </c>
      <c r="B21" s="258">
        <v>3138.0526339092899</v>
      </c>
      <c r="C21" s="10" t="s">
        <v>181</v>
      </c>
      <c r="D21" s="258">
        <v>81686.566477321801</v>
      </c>
      <c r="E21" s="10" t="s">
        <v>181</v>
      </c>
      <c r="F21" s="258">
        <v>8620.5347742054491</v>
      </c>
      <c r="G21" s="10" t="s">
        <v>181</v>
      </c>
      <c r="H21" s="258">
        <v>34950.453587472999</v>
      </c>
      <c r="I21" s="10" t="s">
        <v>181</v>
      </c>
      <c r="J21" s="258">
        <v>12116.168971922199</v>
      </c>
      <c r="K21" s="10" t="s">
        <v>181</v>
      </c>
      <c r="L21" s="258">
        <v>1035.19763714903</v>
      </c>
      <c r="M21" s="10" t="s">
        <v>181</v>
      </c>
      <c r="N21" s="258">
        <v>53448.689535637197</v>
      </c>
      <c r="O21" s="10" t="s">
        <v>181</v>
      </c>
      <c r="P21" s="258">
        <v>6396.7467225584496</v>
      </c>
      <c r="Q21" s="10" t="s">
        <v>159</v>
      </c>
      <c r="R21" s="258">
        <v>201392.41034017599</v>
      </c>
      <c r="S21" s="10" t="s">
        <v>181</v>
      </c>
    </row>
    <row r="22" spans="1:19" x14ac:dyDescent="0.25">
      <c r="A22" s="12" t="s">
        <v>189</v>
      </c>
      <c r="B22" s="258">
        <v>3070.1849324894501</v>
      </c>
      <c r="C22" s="10" t="s">
        <v>181</v>
      </c>
      <c r="D22" s="258">
        <v>79804.670586497901</v>
      </c>
      <c r="E22" s="10" t="s">
        <v>181</v>
      </c>
      <c r="F22" s="258">
        <v>8857.7720906698305</v>
      </c>
      <c r="G22" s="10" t="s">
        <v>181</v>
      </c>
      <c r="H22" s="258">
        <v>33350.033152953598</v>
      </c>
      <c r="I22" s="10" t="s">
        <v>181</v>
      </c>
      <c r="J22" s="258">
        <v>11657.333972573801</v>
      </c>
      <c r="K22" s="10" t="s">
        <v>181</v>
      </c>
      <c r="L22" s="258">
        <v>1037.25660232068</v>
      </c>
      <c r="M22" s="10" t="s">
        <v>181</v>
      </c>
      <c r="N22" s="258">
        <v>51920.551767729303</v>
      </c>
      <c r="O22" s="10" t="s">
        <v>181</v>
      </c>
      <c r="P22" s="258">
        <v>6122.8269135021101</v>
      </c>
      <c r="Q22" s="10" t="s">
        <v>159</v>
      </c>
      <c r="R22" s="258">
        <v>195820.63001873699</v>
      </c>
      <c r="S22" s="10" t="s">
        <v>181</v>
      </c>
    </row>
    <row r="23" spans="1:19" x14ac:dyDescent="0.25">
      <c r="A23" s="12" t="s">
        <v>190</v>
      </c>
      <c r="B23" s="258">
        <v>3116.9591842374598</v>
      </c>
      <c r="C23" s="10" t="s">
        <v>181</v>
      </c>
      <c r="D23" s="258">
        <v>82985.501703172995</v>
      </c>
      <c r="E23" s="10" t="s">
        <v>181</v>
      </c>
      <c r="F23" s="258">
        <v>8841.1456738065499</v>
      </c>
      <c r="G23" s="10" t="s">
        <v>181</v>
      </c>
      <c r="H23" s="258">
        <v>33874.256385875102</v>
      </c>
      <c r="I23" s="10" t="s">
        <v>181</v>
      </c>
      <c r="J23" s="258">
        <v>11600.565168884301</v>
      </c>
      <c r="K23" s="10" t="s">
        <v>181</v>
      </c>
      <c r="L23" s="258">
        <v>1240.90203991812</v>
      </c>
      <c r="M23" s="10" t="s">
        <v>181</v>
      </c>
      <c r="N23" s="258">
        <v>52230.636925281498</v>
      </c>
      <c r="O23" s="10" t="s">
        <v>181</v>
      </c>
      <c r="P23" s="258">
        <v>6138.54698874104</v>
      </c>
      <c r="Q23" s="10" t="s">
        <v>159</v>
      </c>
      <c r="R23" s="258">
        <v>200028.514069917</v>
      </c>
      <c r="S23" s="10" t="s">
        <v>181</v>
      </c>
    </row>
    <row r="24" spans="1:19" x14ac:dyDescent="0.25">
      <c r="A24" s="12" t="s">
        <v>191</v>
      </c>
      <c r="B24" s="258">
        <v>2945.2753980000002</v>
      </c>
      <c r="C24" s="10" t="s">
        <v>181</v>
      </c>
      <c r="D24" s="258">
        <v>85232.854368999993</v>
      </c>
      <c r="E24" s="10" t="s">
        <v>181</v>
      </c>
      <c r="F24" s="258">
        <v>8906.3230439819999</v>
      </c>
      <c r="G24" s="10" t="s">
        <v>181</v>
      </c>
      <c r="H24" s="258">
        <v>34701.723979000002</v>
      </c>
      <c r="I24" s="10" t="s">
        <v>181</v>
      </c>
      <c r="J24" s="258">
        <v>11362.975676</v>
      </c>
      <c r="K24" s="10" t="s">
        <v>181</v>
      </c>
      <c r="L24" s="258">
        <v>1192.6957640000001</v>
      </c>
      <c r="M24" s="10" t="s">
        <v>181</v>
      </c>
      <c r="N24" s="258">
        <v>51881.784421999997</v>
      </c>
      <c r="O24" s="10" t="s">
        <v>181</v>
      </c>
      <c r="P24" s="258">
        <v>6795.2426489999998</v>
      </c>
      <c r="Q24" s="10" t="s">
        <v>159</v>
      </c>
      <c r="R24" s="258">
        <v>203018.87530098201</v>
      </c>
      <c r="S24" s="10" t="s">
        <v>181</v>
      </c>
    </row>
    <row r="25" spans="1:19" x14ac:dyDescent="0.25">
      <c r="A25" s="12" t="s">
        <v>192</v>
      </c>
      <c r="B25" s="258">
        <v>2881.92300684262</v>
      </c>
      <c r="C25" s="10" t="s">
        <v>181</v>
      </c>
      <c r="D25" s="258">
        <v>85118.730183773194</v>
      </c>
      <c r="E25" s="10" t="s">
        <v>181</v>
      </c>
      <c r="F25" s="258">
        <v>10330.2530632669</v>
      </c>
      <c r="G25" s="10" t="s">
        <v>181</v>
      </c>
      <c r="H25" s="258">
        <v>34720.081620723402</v>
      </c>
      <c r="I25" s="10" t="s">
        <v>181</v>
      </c>
      <c r="J25" s="258">
        <v>10927.4996911046</v>
      </c>
      <c r="K25" s="10" t="s">
        <v>181</v>
      </c>
      <c r="L25" s="258">
        <v>380.33142638318702</v>
      </c>
      <c r="M25" s="10" t="s">
        <v>181</v>
      </c>
      <c r="N25" s="258">
        <v>48856.536080156402</v>
      </c>
      <c r="O25" s="10" t="s">
        <v>181</v>
      </c>
      <c r="P25" s="258">
        <v>6768.7779863147598</v>
      </c>
      <c r="Q25" s="10" t="s">
        <v>159</v>
      </c>
      <c r="R25" s="258">
        <v>199984.133058565</v>
      </c>
      <c r="S25" s="10" t="s">
        <v>181</v>
      </c>
    </row>
    <row r="26" spans="1:19" x14ac:dyDescent="0.25">
      <c r="A26" s="12" t="s">
        <v>193</v>
      </c>
      <c r="B26" s="258">
        <v>2752.13276</v>
      </c>
      <c r="C26" s="10" t="s">
        <v>181</v>
      </c>
      <c r="D26" s="258">
        <v>86221.914960770504</v>
      </c>
      <c r="E26" s="10" t="s">
        <v>181</v>
      </c>
      <c r="F26" s="258">
        <v>11639.3814388429</v>
      </c>
      <c r="G26" s="10" t="s">
        <v>181</v>
      </c>
      <c r="H26" s="258">
        <v>34352.688648571399</v>
      </c>
      <c r="I26" s="10" t="s">
        <v>181</v>
      </c>
      <c r="J26" s="258">
        <v>10410.2639704762</v>
      </c>
      <c r="K26" s="10" t="s">
        <v>181</v>
      </c>
      <c r="L26" s="258">
        <v>469.09908264761901</v>
      </c>
      <c r="M26" s="10" t="s">
        <v>181</v>
      </c>
      <c r="N26" s="258">
        <v>48536.761269413502</v>
      </c>
      <c r="O26" s="10" t="s">
        <v>181</v>
      </c>
      <c r="P26" s="258">
        <v>7201.5525647619097</v>
      </c>
      <c r="Q26" s="10" t="s">
        <v>159</v>
      </c>
      <c r="R26" s="258">
        <v>201583.79469548399</v>
      </c>
      <c r="S26" s="10" t="s">
        <v>181</v>
      </c>
    </row>
    <row r="27" spans="1:19" x14ac:dyDescent="0.25">
      <c r="A27" s="12" t="s">
        <v>194</v>
      </c>
      <c r="B27" s="258">
        <v>2528.201</v>
      </c>
      <c r="C27" s="10" t="s">
        <v>181</v>
      </c>
      <c r="D27" s="258">
        <v>90392.085333333307</v>
      </c>
      <c r="E27" s="10" t="s">
        <v>181</v>
      </c>
      <c r="F27" s="258">
        <v>12827.6055375</v>
      </c>
      <c r="G27" s="10" t="s">
        <v>181</v>
      </c>
      <c r="H27" s="258">
        <v>36185.134916666699</v>
      </c>
      <c r="I27" s="10" t="s">
        <v>181</v>
      </c>
      <c r="J27" s="258">
        <v>10009.847250000001</v>
      </c>
      <c r="K27" s="10" t="s">
        <v>181</v>
      </c>
      <c r="L27" s="258">
        <v>514.65407500000003</v>
      </c>
      <c r="M27" s="10" t="s">
        <v>181</v>
      </c>
      <c r="N27" s="258">
        <v>50935.843917833299</v>
      </c>
      <c r="O27" s="10" t="s">
        <v>181</v>
      </c>
      <c r="P27" s="258">
        <v>7294.3075833333296</v>
      </c>
      <c r="Q27" s="10" t="s">
        <v>159</v>
      </c>
      <c r="R27" s="258">
        <v>210687.67961366699</v>
      </c>
      <c r="S27" s="10" t="s">
        <v>181</v>
      </c>
    </row>
    <row r="28" spans="1:19" x14ac:dyDescent="0.25">
      <c r="A28" s="12" t="s">
        <v>196</v>
      </c>
      <c r="B28" s="258">
        <v>2527.2181135734099</v>
      </c>
      <c r="C28" s="10" t="s">
        <v>181</v>
      </c>
      <c r="D28" s="258">
        <v>94665.734658356407</v>
      </c>
      <c r="E28" s="10" t="s">
        <v>181</v>
      </c>
      <c r="F28" s="258">
        <v>15992.8770831764</v>
      </c>
      <c r="G28" s="10" t="s">
        <v>181</v>
      </c>
      <c r="H28" s="258">
        <v>37574.817466297303</v>
      </c>
      <c r="I28" s="10" t="s">
        <v>181</v>
      </c>
      <c r="J28" s="258">
        <v>9846.9941043397994</v>
      </c>
      <c r="K28" s="10" t="s">
        <v>181</v>
      </c>
      <c r="L28" s="258">
        <v>587.35537673130204</v>
      </c>
      <c r="M28" s="10" t="s">
        <v>181</v>
      </c>
      <c r="N28" s="258">
        <v>52252.857058171699</v>
      </c>
      <c r="O28" s="10" t="s">
        <v>181</v>
      </c>
      <c r="P28" s="258">
        <v>7927.0065549399797</v>
      </c>
      <c r="Q28" s="10" t="s">
        <v>159</v>
      </c>
      <c r="R28" s="258">
        <v>221374.86041558601</v>
      </c>
      <c r="S28" s="10" t="s">
        <v>181</v>
      </c>
    </row>
    <row r="29" spans="1:19" x14ac:dyDescent="0.25">
      <c r="A29" s="12" t="s">
        <v>197</v>
      </c>
      <c r="B29" s="258">
        <v>2564.0001923774998</v>
      </c>
      <c r="C29" s="10" t="s">
        <v>181</v>
      </c>
      <c r="D29" s="258">
        <v>94266.118289473699</v>
      </c>
      <c r="E29" s="10" t="s">
        <v>181</v>
      </c>
      <c r="F29" s="258">
        <v>19265.714923</v>
      </c>
      <c r="G29" s="10" t="s">
        <v>181</v>
      </c>
      <c r="H29" s="258">
        <v>37719.637588185702</v>
      </c>
      <c r="I29" s="10" t="s">
        <v>181</v>
      </c>
      <c r="J29" s="258">
        <v>9191.4043598980297</v>
      </c>
      <c r="K29" s="10" t="s">
        <v>181</v>
      </c>
      <c r="L29" s="258">
        <v>557.70751288296697</v>
      </c>
      <c r="M29" s="10" t="s">
        <v>181</v>
      </c>
      <c r="N29" s="258">
        <v>48698.359649654303</v>
      </c>
      <c r="O29" s="10" t="s">
        <v>181</v>
      </c>
      <c r="P29" s="258">
        <v>6771.4426702672399</v>
      </c>
      <c r="Q29" s="10" t="s">
        <v>159</v>
      </c>
      <c r="R29" s="258">
        <v>219034.385185739</v>
      </c>
      <c r="S29" s="10" t="s">
        <v>181</v>
      </c>
    </row>
    <row r="30" spans="1:19" x14ac:dyDescent="0.25">
      <c r="A30" s="12" t="s">
        <v>199</v>
      </c>
      <c r="B30" s="258">
        <v>2496.5391585040102</v>
      </c>
      <c r="C30" s="10" t="s">
        <v>181</v>
      </c>
      <c r="D30" s="258">
        <v>95667.553640249302</v>
      </c>
      <c r="E30" s="10" t="s">
        <v>181</v>
      </c>
      <c r="F30" s="258">
        <v>28119.2767390917</v>
      </c>
      <c r="G30" s="10" t="s">
        <v>202</v>
      </c>
      <c r="H30" s="258">
        <v>38589.599692859803</v>
      </c>
      <c r="I30" s="10" t="s">
        <v>181</v>
      </c>
      <c r="J30" s="258">
        <v>9008.5245919491899</v>
      </c>
      <c r="K30" s="10" t="s">
        <v>181</v>
      </c>
      <c r="L30" s="258">
        <v>564.70167703481798</v>
      </c>
      <c r="M30" s="10" t="s">
        <v>202</v>
      </c>
      <c r="N30" s="258">
        <v>50316.5000382625</v>
      </c>
      <c r="O30" s="10" t="s">
        <v>181</v>
      </c>
      <c r="P30" s="258">
        <v>6468.15441050757</v>
      </c>
      <c r="Q30" s="10" t="s">
        <v>201</v>
      </c>
      <c r="R30" s="258">
        <v>231230.84994845901</v>
      </c>
      <c r="S30" s="10" t="s">
        <v>202</v>
      </c>
    </row>
    <row r="31" spans="1:19" x14ac:dyDescent="0.25">
      <c r="A31" s="12" t="s">
        <v>200</v>
      </c>
      <c r="B31" s="258">
        <v>2466.6621446099898</v>
      </c>
      <c r="C31" s="10" t="s">
        <v>181</v>
      </c>
      <c r="D31" s="258">
        <v>97922.909263014895</v>
      </c>
      <c r="E31" s="10" t="s">
        <v>181</v>
      </c>
      <c r="F31" s="258">
        <v>30770.194957055199</v>
      </c>
      <c r="G31" s="10" t="s">
        <v>202</v>
      </c>
      <c r="H31" s="258">
        <v>39240.041033688802</v>
      </c>
      <c r="I31" s="10" t="s">
        <v>181</v>
      </c>
      <c r="J31" s="258">
        <v>8973.91525857329</v>
      </c>
      <c r="K31" s="10" t="s">
        <v>181</v>
      </c>
      <c r="L31" s="258">
        <v>485.60525197381202</v>
      </c>
      <c r="M31" s="10" t="s">
        <v>181</v>
      </c>
      <c r="N31" s="258">
        <v>49757.157452739702</v>
      </c>
      <c r="O31" s="10" t="s">
        <v>202</v>
      </c>
      <c r="P31" s="258">
        <v>6439.4381384750204</v>
      </c>
      <c r="Q31" s="10" t="s">
        <v>159</v>
      </c>
      <c r="R31" s="258">
        <v>236055.923500131</v>
      </c>
      <c r="S31" s="10" t="s">
        <v>202</v>
      </c>
    </row>
    <row r="32" spans="1:19" x14ac:dyDescent="0.25">
      <c r="A32" s="15" t="s">
        <v>203</v>
      </c>
      <c r="B32" s="259">
        <v>2350.7350000000001</v>
      </c>
      <c r="C32" s="14" t="s">
        <v>159</v>
      </c>
      <c r="D32" s="259">
        <v>83356.274999999994</v>
      </c>
      <c r="E32" s="14" t="s">
        <v>181</v>
      </c>
      <c r="F32" s="259">
        <v>2337.647117</v>
      </c>
      <c r="G32" s="14" t="s">
        <v>159</v>
      </c>
      <c r="H32" s="259">
        <v>34416.542056409999</v>
      </c>
      <c r="I32" s="14" t="s">
        <v>181</v>
      </c>
      <c r="J32" s="259">
        <v>6826.54</v>
      </c>
      <c r="K32" s="14" t="s">
        <v>181</v>
      </c>
      <c r="L32" s="259">
        <v>377.82446800000002</v>
      </c>
      <c r="M32" s="14" t="s">
        <v>181</v>
      </c>
      <c r="N32" s="259">
        <v>37471.037545098297</v>
      </c>
      <c r="O32" s="14" t="s">
        <v>181</v>
      </c>
      <c r="P32" s="259">
        <v>7008.2259999999997</v>
      </c>
      <c r="Q32" s="14" t="s">
        <v>159</v>
      </c>
      <c r="R32" s="259">
        <v>174144.82718650799</v>
      </c>
      <c r="S32" s="14" t="s">
        <v>181</v>
      </c>
    </row>
    <row r="34" spans="1:2" x14ac:dyDescent="0.25">
      <c r="A34" s="16" t="s">
        <v>204</v>
      </c>
      <c r="B34" s="16" t="s">
        <v>205</v>
      </c>
    </row>
    <row r="37" spans="1:2" x14ac:dyDescent="0.25">
      <c r="B37" s="16" t="s">
        <v>210</v>
      </c>
    </row>
    <row r="38" spans="1:2" x14ac:dyDescent="0.25">
      <c r="B38" s="16" t="s">
        <v>211</v>
      </c>
    </row>
    <row r="41" spans="1:2" x14ac:dyDescent="0.25">
      <c r="A41" s="17" t="str">
        <f>HYPERLINK("#'TOTAL 1'!A2", "&lt;&lt;&lt; Previous table")</f>
        <v>&lt;&lt;&lt; Previous table</v>
      </c>
    </row>
    <row r="42" spans="1:2" x14ac:dyDescent="0.25">
      <c r="A42" s="17" t="str">
        <f>HYPERLINK("#'TOTAL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dimension ref="A1:S42"/>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HYPERLINK("#'INDEX'!B128", "Link to index")</f>
        <v>Link to index</v>
      </c>
    </row>
    <row r="2" spans="1:19" ht="15.75" customHeight="1" x14ac:dyDescent="0.25">
      <c r="A2" s="287" t="s">
        <v>461</v>
      </c>
      <c r="B2" s="286"/>
      <c r="C2" s="286"/>
      <c r="D2" s="286"/>
      <c r="E2" s="286"/>
      <c r="F2" s="286"/>
      <c r="G2" s="286"/>
      <c r="H2" s="286"/>
      <c r="I2" s="286"/>
      <c r="J2" s="286"/>
      <c r="K2" s="286"/>
      <c r="L2" s="286"/>
      <c r="M2" s="286"/>
      <c r="N2" s="286"/>
      <c r="O2" s="286"/>
      <c r="P2" s="286"/>
      <c r="Q2" s="286"/>
      <c r="R2" s="286"/>
      <c r="S2" s="286"/>
    </row>
    <row r="3" spans="1:19" ht="15.75" customHeight="1" x14ac:dyDescent="0.25">
      <c r="A3" s="287" t="s">
        <v>146</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260">
        <v>6259.7672149917198</v>
      </c>
      <c r="C7" s="10" t="s">
        <v>159</v>
      </c>
      <c r="D7" s="260">
        <v>6273.6322889359599</v>
      </c>
      <c r="E7" s="10" t="s">
        <v>159</v>
      </c>
      <c r="F7" s="260">
        <v>4693.9125748751203</v>
      </c>
      <c r="G7" s="10" t="s">
        <v>159</v>
      </c>
      <c r="H7" s="260">
        <v>2968.4849446936901</v>
      </c>
      <c r="I7" s="10" t="s">
        <v>181</v>
      </c>
      <c r="J7" s="260">
        <v>2560.4741571947102</v>
      </c>
      <c r="K7" s="10" t="s">
        <v>181</v>
      </c>
      <c r="L7" s="260">
        <v>3669.3014331686099</v>
      </c>
      <c r="M7" s="10" t="s">
        <v>159</v>
      </c>
      <c r="N7" s="260">
        <v>5068.2343041090198</v>
      </c>
      <c r="O7" s="10" t="s">
        <v>159</v>
      </c>
      <c r="P7" s="260">
        <v>2591.68527722505</v>
      </c>
      <c r="Q7" s="10" t="s">
        <v>159</v>
      </c>
      <c r="R7" s="260">
        <v>4644.1709771076603</v>
      </c>
      <c r="S7" s="10" t="s">
        <v>181</v>
      </c>
    </row>
    <row r="8" spans="1:19" x14ac:dyDescent="0.25">
      <c r="A8" s="12" t="s">
        <v>171</v>
      </c>
      <c r="B8" s="260">
        <v>6654.9036500685397</v>
      </c>
      <c r="C8" s="10" t="s">
        <v>159</v>
      </c>
      <c r="D8" s="260">
        <v>6967.7291623262299</v>
      </c>
      <c r="E8" s="10" t="s">
        <v>159</v>
      </c>
      <c r="F8" s="260">
        <v>6816.95370199224</v>
      </c>
      <c r="G8" s="10" t="s">
        <v>159</v>
      </c>
      <c r="H8" s="260">
        <v>3366.5736932298</v>
      </c>
      <c r="I8" s="10" t="s">
        <v>181</v>
      </c>
      <c r="J8" s="260">
        <v>3534.60985548602</v>
      </c>
      <c r="K8" s="10" t="s">
        <v>181</v>
      </c>
      <c r="L8" s="260">
        <v>3790.5234326137102</v>
      </c>
      <c r="M8" s="10" t="s">
        <v>159</v>
      </c>
      <c r="N8" s="260">
        <v>6295.1729942291204</v>
      </c>
      <c r="O8" s="10" t="s">
        <v>159</v>
      </c>
      <c r="P8" s="260">
        <v>2670.65712031564</v>
      </c>
      <c r="Q8" s="10" t="s">
        <v>159</v>
      </c>
      <c r="R8" s="260">
        <v>5373.7576473534</v>
      </c>
      <c r="S8" s="10" t="s">
        <v>181</v>
      </c>
    </row>
    <row r="9" spans="1:19" x14ac:dyDescent="0.25">
      <c r="A9" s="12" t="s">
        <v>172</v>
      </c>
      <c r="B9" s="260">
        <v>6536.1724883077704</v>
      </c>
      <c r="C9" s="10" t="s">
        <v>159</v>
      </c>
      <c r="D9" s="260">
        <v>7326.9162341526799</v>
      </c>
      <c r="E9" s="10" t="s">
        <v>159</v>
      </c>
      <c r="F9" s="260">
        <v>6825.3377167697599</v>
      </c>
      <c r="G9" s="10" t="s">
        <v>159</v>
      </c>
      <c r="H9" s="260">
        <v>3632.96979626437</v>
      </c>
      <c r="I9" s="10" t="s">
        <v>181</v>
      </c>
      <c r="J9" s="260">
        <v>3822.6553881421401</v>
      </c>
      <c r="K9" s="10" t="s">
        <v>181</v>
      </c>
      <c r="L9" s="260">
        <v>3993.4200260264402</v>
      </c>
      <c r="M9" s="10" t="s">
        <v>159</v>
      </c>
      <c r="N9" s="260">
        <v>7616.3908003042598</v>
      </c>
      <c r="O9" s="10" t="s">
        <v>181</v>
      </c>
      <c r="P9" s="260">
        <v>2411.5817066152199</v>
      </c>
      <c r="Q9" s="10" t="s">
        <v>159</v>
      </c>
      <c r="R9" s="260">
        <v>5873.7242355631597</v>
      </c>
      <c r="S9" s="10" t="s">
        <v>181</v>
      </c>
    </row>
    <row r="10" spans="1:19" x14ac:dyDescent="0.25">
      <c r="A10" s="12" t="s">
        <v>173</v>
      </c>
      <c r="B10" s="260">
        <v>6918.1817786494203</v>
      </c>
      <c r="C10" s="10" t="s">
        <v>159</v>
      </c>
      <c r="D10" s="260">
        <v>8315.3050325551594</v>
      </c>
      <c r="E10" s="10" t="s">
        <v>159</v>
      </c>
      <c r="F10" s="260">
        <v>7894.3590288961104</v>
      </c>
      <c r="G10" s="10" t="s">
        <v>159</v>
      </c>
      <c r="H10" s="260">
        <v>4529.5169537818601</v>
      </c>
      <c r="I10" s="10" t="s">
        <v>181</v>
      </c>
      <c r="J10" s="260">
        <v>4123.4522958668304</v>
      </c>
      <c r="K10" s="10" t="s">
        <v>181</v>
      </c>
      <c r="L10" s="260">
        <v>4390.5217771953903</v>
      </c>
      <c r="M10" s="10" t="s">
        <v>159</v>
      </c>
      <c r="N10" s="260">
        <v>10099.7472048202</v>
      </c>
      <c r="O10" s="10" t="s">
        <v>181</v>
      </c>
      <c r="P10" s="260">
        <v>2370.4267420051101</v>
      </c>
      <c r="Q10" s="10" t="s">
        <v>159</v>
      </c>
      <c r="R10" s="260">
        <v>7036.0063309385696</v>
      </c>
      <c r="S10" s="10" t="s">
        <v>181</v>
      </c>
    </row>
    <row r="11" spans="1:19" x14ac:dyDescent="0.25">
      <c r="A11" s="12" t="s">
        <v>174</v>
      </c>
      <c r="B11" s="260">
        <v>7738.30565077152</v>
      </c>
      <c r="C11" s="10" t="s">
        <v>159</v>
      </c>
      <c r="D11" s="260">
        <v>9102.5176678517601</v>
      </c>
      <c r="E11" s="10" t="s">
        <v>159</v>
      </c>
      <c r="F11" s="260">
        <v>8912.8730489035206</v>
      </c>
      <c r="G11" s="10" t="s">
        <v>159</v>
      </c>
      <c r="H11" s="260">
        <v>5227.8375365254697</v>
      </c>
      <c r="I11" s="10" t="s">
        <v>181</v>
      </c>
      <c r="J11" s="260">
        <v>4513.0690954435204</v>
      </c>
      <c r="K11" s="10" t="s">
        <v>181</v>
      </c>
      <c r="L11" s="260">
        <v>4907.4340650866297</v>
      </c>
      <c r="M11" s="10" t="s">
        <v>159</v>
      </c>
      <c r="N11" s="260">
        <v>9591.7160634533593</v>
      </c>
      <c r="O11" s="10" t="s">
        <v>181</v>
      </c>
      <c r="P11" s="260">
        <v>2132.2853817816099</v>
      </c>
      <c r="Q11" s="10" t="s">
        <v>159</v>
      </c>
      <c r="R11" s="260">
        <v>7344.6634993298403</v>
      </c>
      <c r="S11" s="10" t="s">
        <v>181</v>
      </c>
    </row>
    <row r="12" spans="1:19" x14ac:dyDescent="0.25">
      <c r="A12" s="12" t="s">
        <v>175</v>
      </c>
      <c r="B12" s="260">
        <v>8543.9704761318299</v>
      </c>
      <c r="C12" s="10" t="s">
        <v>181</v>
      </c>
      <c r="D12" s="260">
        <v>9894.7803821835296</v>
      </c>
      <c r="E12" s="10" t="s">
        <v>159</v>
      </c>
      <c r="F12" s="260">
        <v>10576.479042265601</v>
      </c>
      <c r="G12" s="10" t="s">
        <v>159</v>
      </c>
      <c r="H12" s="260">
        <v>5800.1120419529698</v>
      </c>
      <c r="I12" s="10" t="s">
        <v>181</v>
      </c>
      <c r="J12" s="260">
        <v>4830.7397452132</v>
      </c>
      <c r="K12" s="10" t="s">
        <v>181</v>
      </c>
      <c r="L12" s="260">
        <v>5307.0429495063399</v>
      </c>
      <c r="M12" s="10" t="s">
        <v>159</v>
      </c>
      <c r="N12" s="260">
        <v>10434.567201289001</v>
      </c>
      <c r="O12" s="10" t="s">
        <v>181</v>
      </c>
      <c r="P12" s="260">
        <v>2123.4293605376301</v>
      </c>
      <c r="Q12" s="10" t="s">
        <v>159</v>
      </c>
      <c r="R12" s="260">
        <v>7990.5320570530002</v>
      </c>
      <c r="S12" s="10" t="s">
        <v>181</v>
      </c>
    </row>
    <row r="13" spans="1:19" x14ac:dyDescent="0.25">
      <c r="A13" s="12" t="s">
        <v>176</v>
      </c>
      <c r="B13" s="260">
        <v>9637.4266074304305</v>
      </c>
      <c r="C13" s="10" t="s">
        <v>181</v>
      </c>
      <c r="D13" s="260">
        <v>9849.7711012823802</v>
      </c>
      <c r="E13" s="10" t="s">
        <v>181</v>
      </c>
      <c r="F13" s="260">
        <v>13665.834803436501</v>
      </c>
      <c r="G13" s="10" t="s">
        <v>159</v>
      </c>
      <c r="H13" s="260">
        <v>6041.6401684582797</v>
      </c>
      <c r="I13" s="10" t="s">
        <v>181</v>
      </c>
      <c r="J13" s="260">
        <v>5308.3781964273703</v>
      </c>
      <c r="K13" s="10" t="s">
        <v>181</v>
      </c>
      <c r="L13" s="260">
        <v>5937.0741210198103</v>
      </c>
      <c r="M13" s="10" t="s">
        <v>159</v>
      </c>
      <c r="N13" s="260">
        <v>10685.4412393039</v>
      </c>
      <c r="O13" s="10" t="s">
        <v>181</v>
      </c>
      <c r="P13" s="260">
        <v>2080.11334775773</v>
      </c>
      <c r="Q13" s="10" t="s">
        <v>159</v>
      </c>
      <c r="R13" s="260">
        <v>8178.2012505349103</v>
      </c>
      <c r="S13" s="10" t="s">
        <v>181</v>
      </c>
    </row>
    <row r="14" spans="1:19" x14ac:dyDescent="0.25">
      <c r="A14" s="12" t="s">
        <v>177</v>
      </c>
      <c r="B14" s="260">
        <v>10814.9077918316</v>
      </c>
      <c r="C14" s="10" t="s">
        <v>181</v>
      </c>
      <c r="D14" s="260">
        <v>10512.0729499478</v>
      </c>
      <c r="E14" s="10" t="s">
        <v>181</v>
      </c>
      <c r="F14" s="260">
        <v>18047.928633964701</v>
      </c>
      <c r="G14" s="10" t="s">
        <v>181</v>
      </c>
      <c r="H14" s="260">
        <v>6229.8707417376199</v>
      </c>
      <c r="I14" s="10" t="s">
        <v>181</v>
      </c>
      <c r="J14" s="260">
        <v>5837.4699129670698</v>
      </c>
      <c r="K14" s="10" t="s">
        <v>181</v>
      </c>
      <c r="L14" s="260">
        <v>6105.4430197540596</v>
      </c>
      <c r="M14" s="10" t="s">
        <v>181</v>
      </c>
      <c r="N14" s="260">
        <v>10514.3267232658</v>
      </c>
      <c r="O14" s="10" t="s">
        <v>181</v>
      </c>
      <c r="P14" s="260">
        <v>2086.2028404528801</v>
      </c>
      <c r="Q14" s="10" t="s">
        <v>159</v>
      </c>
      <c r="R14" s="260">
        <v>8499.4460158032598</v>
      </c>
      <c r="S14" s="10" t="s">
        <v>181</v>
      </c>
    </row>
    <row r="15" spans="1:19" x14ac:dyDescent="0.25">
      <c r="A15" s="12" t="s">
        <v>178</v>
      </c>
      <c r="B15" s="260">
        <v>11725.3862616192</v>
      </c>
      <c r="C15" s="10" t="s">
        <v>181</v>
      </c>
      <c r="D15" s="260">
        <v>10898.6651777679</v>
      </c>
      <c r="E15" s="10" t="s">
        <v>181</v>
      </c>
      <c r="F15" s="260">
        <v>22336.522212559001</v>
      </c>
      <c r="G15" s="10" t="s">
        <v>181</v>
      </c>
      <c r="H15" s="260">
        <v>6676.44723065785</v>
      </c>
      <c r="I15" s="10" t="s">
        <v>181</v>
      </c>
      <c r="J15" s="260">
        <v>6344.1433006582201</v>
      </c>
      <c r="K15" s="10" t="s">
        <v>181</v>
      </c>
      <c r="L15" s="260">
        <v>6433.1337436888998</v>
      </c>
      <c r="M15" s="10" t="s">
        <v>181</v>
      </c>
      <c r="N15" s="260">
        <v>9815.7326119113095</v>
      </c>
      <c r="O15" s="10" t="s">
        <v>181</v>
      </c>
      <c r="P15" s="260">
        <v>2001.7834090004001</v>
      </c>
      <c r="Q15" s="10" t="s">
        <v>159</v>
      </c>
      <c r="R15" s="260">
        <v>8625.3088308166407</v>
      </c>
      <c r="S15" s="10" t="s">
        <v>181</v>
      </c>
    </row>
    <row r="16" spans="1:19" x14ac:dyDescent="0.25">
      <c r="A16" s="12" t="s">
        <v>182</v>
      </c>
      <c r="B16" s="260">
        <v>10652.3185497987</v>
      </c>
      <c r="C16" s="10" t="s">
        <v>181</v>
      </c>
      <c r="D16" s="260">
        <v>11396.671481683999</v>
      </c>
      <c r="E16" s="10" t="s">
        <v>181</v>
      </c>
      <c r="F16" s="260">
        <v>24233.238246170102</v>
      </c>
      <c r="G16" s="10" t="s">
        <v>181</v>
      </c>
      <c r="H16" s="260">
        <v>7399.8473786356499</v>
      </c>
      <c r="I16" s="10" t="s">
        <v>181</v>
      </c>
      <c r="J16" s="260">
        <v>6941.0046362347102</v>
      </c>
      <c r="K16" s="10" t="s">
        <v>181</v>
      </c>
      <c r="L16" s="260">
        <v>6729.6419809715899</v>
      </c>
      <c r="M16" s="10" t="s">
        <v>181</v>
      </c>
      <c r="N16" s="260">
        <v>9580.6836615603697</v>
      </c>
      <c r="O16" s="10" t="s">
        <v>181</v>
      </c>
      <c r="P16" s="260">
        <v>2138.9522379141499</v>
      </c>
      <c r="Q16" s="10" t="s">
        <v>159</v>
      </c>
      <c r="R16" s="260">
        <v>8925.7202593403799</v>
      </c>
      <c r="S16" s="10" t="s">
        <v>181</v>
      </c>
    </row>
    <row r="17" spans="1:19" x14ac:dyDescent="0.25">
      <c r="A17" s="12" t="s">
        <v>183</v>
      </c>
      <c r="B17" s="260">
        <v>10339.613161528199</v>
      </c>
      <c r="C17" s="10" t="s">
        <v>181</v>
      </c>
      <c r="D17" s="260">
        <v>12048.197928882701</v>
      </c>
      <c r="E17" s="10" t="s">
        <v>181</v>
      </c>
      <c r="F17" s="260">
        <v>28111.013888888901</v>
      </c>
      <c r="G17" s="10" t="s">
        <v>181</v>
      </c>
      <c r="H17" s="260">
        <v>7966.8467365185297</v>
      </c>
      <c r="I17" s="10" t="s">
        <v>181</v>
      </c>
      <c r="J17" s="260">
        <v>7339.3846813460696</v>
      </c>
      <c r="K17" s="10" t="s">
        <v>181</v>
      </c>
      <c r="L17" s="260">
        <v>6959.9795241544198</v>
      </c>
      <c r="M17" s="10" t="s">
        <v>181</v>
      </c>
      <c r="N17" s="260">
        <v>9695.0443844197507</v>
      </c>
      <c r="O17" s="10" t="s">
        <v>181</v>
      </c>
      <c r="P17" s="260">
        <v>2283.4257576365699</v>
      </c>
      <c r="Q17" s="10" t="s">
        <v>159</v>
      </c>
      <c r="R17" s="260">
        <v>9351.1018267699401</v>
      </c>
      <c r="S17" s="10" t="s">
        <v>181</v>
      </c>
    </row>
    <row r="18" spans="1:19" x14ac:dyDescent="0.25">
      <c r="A18" s="12" t="s">
        <v>184</v>
      </c>
      <c r="B18" s="260">
        <v>10400.9313463571</v>
      </c>
      <c r="C18" s="10" t="s">
        <v>181</v>
      </c>
      <c r="D18" s="260">
        <v>12433.069517899001</v>
      </c>
      <c r="E18" s="10" t="s">
        <v>181</v>
      </c>
      <c r="F18" s="260">
        <v>30919.5455752122</v>
      </c>
      <c r="G18" s="10" t="s">
        <v>181</v>
      </c>
      <c r="H18" s="260">
        <v>8256.1403516111004</v>
      </c>
      <c r="I18" s="10" t="s">
        <v>181</v>
      </c>
      <c r="J18" s="260">
        <v>7508.7498171260104</v>
      </c>
      <c r="K18" s="10" t="s">
        <v>181</v>
      </c>
      <c r="L18" s="260">
        <v>6488.8099144118396</v>
      </c>
      <c r="M18" s="10" t="s">
        <v>181</v>
      </c>
      <c r="N18" s="260">
        <v>9760.38330882831</v>
      </c>
      <c r="O18" s="10" t="s">
        <v>181</v>
      </c>
      <c r="P18" s="260">
        <v>2433.9136785157002</v>
      </c>
      <c r="Q18" s="10" t="s">
        <v>159</v>
      </c>
      <c r="R18" s="260">
        <v>9585.0905811436005</v>
      </c>
      <c r="S18" s="10" t="s">
        <v>181</v>
      </c>
    </row>
    <row r="19" spans="1:19" x14ac:dyDescent="0.25">
      <c r="A19" s="12" t="s">
        <v>185</v>
      </c>
      <c r="B19" s="260">
        <v>9808.6371953492908</v>
      </c>
      <c r="C19" s="10" t="s">
        <v>181</v>
      </c>
      <c r="D19" s="260">
        <v>12971.427553257699</v>
      </c>
      <c r="E19" s="10" t="s">
        <v>181</v>
      </c>
      <c r="F19" s="260">
        <v>37164.513791475802</v>
      </c>
      <c r="G19" s="10" t="s">
        <v>181</v>
      </c>
      <c r="H19" s="260">
        <v>7852.85547544786</v>
      </c>
      <c r="I19" s="10" t="s">
        <v>181</v>
      </c>
      <c r="J19" s="260">
        <v>8050.53259715281</v>
      </c>
      <c r="K19" s="10" t="s">
        <v>181</v>
      </c>
      <c r="L19" s="260">
        <v>1246.49487126035</v>
      </c>
      <c r="M19" s="10" t="s">
        <v>181</v>
      </c>
      <c r="N19" s="260">
        <v>9910.7106172117401</v>
      </c>
      <c r="O19" s="10" t="s">
        <v>181</v>
      </c>
      <c r="P19" s="260">
        <v>2833.2257566726798</v>
      </c>
      <c r="Q19" s="10" t="s">
        <v>159</v>
      </c>
      <c r="R19" s="260">
        <v>9718.7844896674906</v>
      </c>
      <c r="S19" s="10" t="s">
        <v>181</v>
      </c>
    </row>
    <row r="20" spans="1:19" x14ac:dyDescent="0.25">
      <c r="A20" s="12" t="s">
        <v>186</v>
      </c>
      <c r="B20" s="260">
        <v>9555.35345709992</v>
      </c>
      <c r="C20" s="10" t="s">
        <v>181</v>
      </c>
      <c r="D20" s="260">
        <v>11792.4154342044</v>
      </c>
      <c r="E20" s="10" t="s">
        <v>181</v>
      </c>
      <c r="F20" s="260">
        <v>40205.191206119598</v>
      </c>
      <c r="G20" s="10" t="s">
        <v>181</v>
      </c>
      <c r="H20" s="260">
        <v>8327.7795143669191</v>
      </c>
      <c r="I20" s="10" t="s">
        <v>181</v>
      </c>
      <c r="J20" s="260">
        <v>7726.6888789565601</v>
      </c>
      <c r="K20" s="10" t="s">
        <v>181</v>
      </c>
      <c r="L20" s="260">
        <v>1535.3278200393199</v>
      </c>
      <c r="M20" s="10" t="s">
        <v>181</v>
      </c>
      <c r="N20" s="260">
        <v>10101.391407331699</v>
      </c>
      <c r="O20" s="10" t="s">
        <v>181</v>
      </c>
      <c r="P20" s="260">
        <v>2901.3189630687302</v>
      </c>
      <c r="Q20" s="10" t="s">
        <v>159</v>
      </c>
      <c r="R20" s="260">
        <v>9478.7270702704809</v>
      </c>
      <c r="S20" s="10" t="s">
        <v>181</v>
      </c>
    </row>
    <row r="21" spans="1:19" x14ac:dyDescent="0.25">
      <c r="A21" s="12" t="s">
        <v>188</v>
      </c>
      <c r="B21" s="260">
        <v>9209.8195459495892</v>
      </c>
      <c r="C21" s="10" t="s">
        <v>181</v>
      </c>
      <c r="D21" s="260">
        <v>12149.9880409651</v>
      </c>
      <c r="E21" s="10" t="s">
        <v>181</v>
      </c>
      <c r="F21" s="260">
        <v>42895.829578589997</v>
      </c>
      <c r="G21" s="10" t="s">
        <v>181</v>
      </c>
      <c r="H21" s="260">
        <v>8649.6115900226196</v>
      </c>
      <c r="I21" s="10" t="s">
        <v>181</v>
      </c>
      <c r="J21" s="260">
        <v>7769.4217034661897</v>
      </c>
      <c r="K21" s="10" t="s">
        <v>181</v>
      </c>
      <c r="L21" s="260">
        <v>2157.7567055845402</v>
      </c>
      <c r="M21" s="10" t="s">
        <v>181</v>
      </c>
      <c r="N21" s="260">
        <v>10388.052778752501</v>
      </c>
      <c r="O21" s="10" t="s">
        <v>181</v>
      </c>
      <c r="P21" s="260">
        <v>3039.3626777881</v>
      </c>
      <c r="Q21" s="10" t="s">
        <v>159</v>
      </c>
      <c r="R21" s="260">
        <v>9777.6183190486408</v>
      </c>
      <c r="S21" s="10" t="s">
        <v>181</v>
      </c>
    </row>
    <row r="22" spans="1:19" x14ac:dyDescent="0.25">
      <c r="A22" s="12" t="s">
        <v>189</v>
      </c>
      <c r="B22" s="260">
        <v>9025.3565797050505</v>
      </c>
      <c r="C22" s="10" t="s">
        <v>181</v>
      </c>
      <c r="D22" s="260">
        <v>11954.540094522899</v>
      </c>
      <c r="E22" s="10" t="s">
        <v>181</v>
      </c>
      <c r="F22" s="260">
        <v>43880.1308052975</v>
      </c>
      <c r="G22" s="10" t="s">
        <v>181</v>
      </c>
      <c r="H22" s="260">
        <v>8254.2183039305401</v>
      </c>
      <c r="I22" s="10" t="s">
        <v>181</v>
      </c>
      <c r="J22" s="260">
        <v>7544.9695702952004</v>
      </c>
      <c r="K22" s="10" t="s">
        <v>181</v>
      </c>
      <c r="L22" s="260">
        <v>2184.06678479328</v>
      </c>
      <c r="M22" s="10" t="s">
        <v>181</v>
      </c>
      <c r="N22" s="260">
        <v>10108.2928008951</v>
      </c>
      <c r="O22" s="10" t="s">
        <v>181</v>
      </c>
      <c r="P22" s="260">
        <v>2892.5054802371301</v>
      </c>
      <c r="Q22" s="10" t="s">
        <v>159</v>
      </c>
      <c r="R22" s="260">
        <v>9536.3701244328604</v>
      </c>
      <c r="S22" s="10" t="s">
        <v>181</v>
      </c>
    </row>
    <row r="23" spans="1:19" x14ac:dyDescent="0.25">
      <c r="A23" s="12" t="s">
        <v>190</v>
      </c>
      <c r="B23" s="260">
        <v>9244.5502041533091</v>
      </c>
      <c r="C23" s="10" t="s">
        <v>181</v>
      </c>
      <c r="D23" s="260">
        <v>12641.924233842699</v>
      </c>
      <c r="E23" s="10" t="s">
        <v>181</v>
      </c>
      <c r="F23" s="260">
        <v>44427.239081663603</v>
      </c>
      <c r="G23" s="10" t="s">
        <v>181</v>
      </c>
      <c r="H23" s="260">
        <v>8479.2958256680304</v>
      </c>
      <c r="I23" s="10" t="s">
        <v>181</v>
      </c>
      <c r="J23" s="260">
        <v>7649.7284160983199</v>
      </c>
      <c r="K23" s="10" t="s">
        <v>181</v>
      </c>
      <c r="L23" s="260">
        <v>2664.8483068272399</v>
      </c>
      <c r="M23" s="10" t="s">
        <v>181</v>
      </c>
      <c r="N23" s="260">
        <v>10301.835696615701</v>
      </c>
      <c r="O23" s="10" t="s">
        <v>181</v>
      </c>
      <c r="P23" s="260">
        <v>2908.5142968241698</v>
      </c>
      <c r="Q23" s="10" t="s">
        <v>159</v>
      </c>
      <c r="R23" s="260">
        <v>9872.5761570235809</v>
      </c>
      <c r="S23" s="10" t="s">
        <v>181</v>
      </c>
    </row>
    <row r="24" spans="1:19" x14ac:dyDescent="0.25">
      <c r="A24" s="12" t="s">
        <v>191</v>
      </c>
      <c r="B24" s="260">
        <v>8755.0200250721791</v>
      </c>
      <c r="C24" s="10" t="s">
        <v>181</v>
      </c>
      <c r="D24" s="260">
        <v>13124.6860116229</v>
      </c>
      <c r="E24" s="10" t="s">
        <v>181</v>
      </c>
      <c r="F24" s="260">
        <v>44965.4642771609</v>
      </c>
      <c r="G24" s="10" t="s">
        <v>181</v>
      </c>
      <c r="H24" s="260">
        <v>8716.2917283006991</v>
      </c>
      <c r="I24" s="10" t="s">
        <v>181</v>
      </c>
      <c r="J24" s="260">
        <v>7592.0879256798398</v>
      </c>
      <c r="K24" s="10" t="s">
        <v>181</v>
      </c>
      <c r="L24" s="260">
        <v>2605.4249145722501</v>
      </c>
      <c r="M24" s="10" t="s">
        <v>181</v>
      </c>
      <c r="N24" s="260">
        <v>10283.765788721999</v>
      </c>
      <c r="O24" s="10" t="s">
        <v>181</v>
      </c>
      <c r="P24" s="260">
        <v>3195.67678331872</v>
      </c>
      <c r="Q24" s="10" t="s">
        <v>159</v>
      </c>
      <c r="R24" s="260">
        <v>10081.1112719066</v>
      </c>
      <c r="S24" s="10" t="s">
        <v>181</v>
      </c>
    </row>
    <row r="25" spans="1:19" x14ac:dyDescent="0.25">
      <c r="A25" s="12" t="s">
        <v>192</v>
      </c>
      <c r="B25" s="260">
        <v>8594.4678856071296</v>
      </c>
      <c r="C25" s="10" t="s">
        <v>181</v>
      </c>
      <c r="D25" s="260">
        <v>13224.3322055717</v>
      </c>
      <c r="E25" s="10" t="s">
        <v>181</v>
      </c>
      <c r="F25" s="260">
        <v>51841.275372683202</v>
      </c>
      <c r="G25" s="10" t="s">
        <v>181</v>
      </c>
      <c r="H25" s="260">
        <v>8739.9528623717597</v>
      </c>
      <c r="I25" s="10" t="s">
        <v>181</v>
      </c>
      <c r="J25" s="260">
        <v>7392.5759865337895</v>
      </c>
      <c r="K25" s="10" t="s">
        <v>181</v>
      </c>
      <c r="L25" s="260">
        <v>846.68320003827</v>
      </c>
      <c r="M25" s="10" t="s">
        <v>181</v>
      </c>
      <c r="N25" s="260">
        <v>9697.3400975208497</v>
      </c>
      <c r="O25" s="10" t="s">
        <v>181</v>
      </c>
      <c r="P25" s="260">
        <v>3163.9821881808198</v>
      </c>
      <c r="Q25" s="10" t="s">
        <v>159</v>
      </c>
      <c r="R25" s="260">
        <v>9973.6556692317208</v>
      </c>
      <c r="S25" s="10" t="s">
        <v>181</v>
      </c>
    </row>
    <row r="26" spans="1:19" x14ac:dyDescent="0.25">
      <c r="A26" s="12" t="s">
        <v>193</v>
      </c>
      <c r="B26" s="260">
        <v>8299.1546712388808</v>
      </c>
      <c r="C26" s="10" t="s">
        <v>181</v>
      </c>
      <c r="D26" s="260">
        <v>13543.4236391015</v>
      </c>
      <c r="E26" s="10" t="s">
        <v>181</v>
      </c>
      <c r="F26" s="260">
        <v>58778.654229790103</v>
      </c>
      <c r="G26" s="10" t="s">
        <v>181</v>
      </c>
      <c r="H26" s="260">
        <v>8720.0091183837503</v>
      </c>
      <c r="I26" s="10" t="s">
        <v>181</v>
      </c>
      <c r="J26" s="260">
        <v>7158.2863029023702</v>
      </c>
      <c r="K26" s="10" t="s">
        <v>181</v>
      </c>
      <c r="L26" s="260">
        <v>1066.80367264909</v>
      </c>
      <c r="M26" s="10" t="s">
        <v>181</v>
      </c>
      <c r="N26" s="260">
        <v>9676.1679054861397</v>
      </c>
      <c r="O26" s="10" t="s">
        <v>181</v>
      </c>
      <c r="P26" s="260">
        <v>3390.22607562552</v>
      </c>
      <c r="Q26" s="10" t="s">
        <v>159</v>
      </c>
      <c r="R26" s="260">
        <v>10143.901373533001</v>
      </c>
      <c r="S26" s="10" t="s">
        <v>181</v>
      </c>
    </row>
    <row r="27" spans="1:19" x14ac:dyDescent="0.25">
      <c r="A27" s="12" t="s">
        <v>194</v>
      </c>
      <c r="B27" s="260">
        <v>7638.3810215824496</v>
      </c>
      <c r="C27" s="10" t="s">
        <v>181</v>
      </c>
      <c r="D27" s="260">
        <v>14223.699919428</v>
      </c>
      <c r="E27" s="10" t="s">
        <v>181</v>
      </c>
      <c r="F27" s="260">
        <v>65276.518160593798</v>
      </c>
      <c r="G27" s="10" t="s">
        <v>181</v>
      </c>
      <c r="H27" s="260">
        <v>9207.2962260096792</v>
      </c>
      <c r="I27" s="10" t="s">
        <v>181</v>
      </c>
      <c r="J27" s="260">
        <v>6937.0888783029104</v>
      </c>
      <c r="K27" s="10" t="s">
        <v>181</v>
      </c>
      <c r="L27" s="260">
        <v>1183.7804501235901</v>
      </c>
      <c r="M27" s="10" t="s">
        <v>181</v>
      </c>
      <c r="N27" s="260">
        <v>10107.2930366118</v>
      </c>
      <c r="O27" s="10" t="s">
        <v>181</v>
      </c>
      <c r="P27" s="260">
        <v>3456.35909712389</v>
      </c>
      <c r="Q27" s="10" t="s">
        <v>159</v>
      </c>
      <c r="R27" s="260">
        <v>10617.9102137931</v>
      </c>
      <c r="S27" s="10" t="s">
        <v>181</v>
      </c>
    </row>
    <row r="28" spans="1:19" x14ac:dyDescent="0.25">
      <c r="A28" s="12" t="s">
        <v>196</v>
      </c>
      <c r="B28" s="260">
        <v>7607.8742259321398</v>
      </c>
      <c r="C28" s="10" t="s">
        <v>181</v>
      </c>
      <c r="D28" s="260">
        <v>14872.2280853338</v>
      </c>
      <c r="E28" s="10" t="s">
        <v>181</v>
      </c>
      <c r="F28" s="260">
        <v>81953.058678294503</v>
      </c>
      <c r="G28" s="10" t="s">
        <v>181</v>
      </c>
      <c r="H28" s="260">
        <v>9558.0993149568094</v>
      </c>
      <c r="I28" s="10" t="s">
        <v>181</v>
      </c>
      <c r="J28" s="260">
        <v>6865.95798647024</v>
      </c>
      <c r="K28" s="10" t="s">
        <v>181</v>
      </c>
      <c r="L28" s="260">
        <v>1361.77564433612</v>
      </c>
      <c r="M28" s="10" t="s">
        <v>181</v>
      </c>
      <c r="N28" s="260">
        <v>10273.207155624499</v>
      </c>
      <c r="O28" s="10" t="s">
        <v>181</v>
      </c>
      <c r="P28" s="260">
        <v>3782.08724635</v>
      </c>
      <c r="Q28" s="10" t="s">
        <v>159</v>
      </c>
      <c r="R28" s="260">
        <v>11138.5221336788</v>
      </c>
      <c r="S28" s="10" t="s">
        <v>181</v>
      </c>
    </row>
    <row r="29" spans="1:19" x14ac:dyDescent="0.25">
      <c r="A29" s="12" t="s">
        <v>197</v>
      </c>
      <c r="B29" s="260">
        <v>7701.7708185502297</v>
      </c>
      <c r="C29" s="10" t="s">
        <v>181</v>
      </c>
      <c r="D29" s="260">
        <v>14808.1627045471</v>
      </c>
      <c r="E29" s="10" t="s">
        <v>181</v>
      </c>
      <c r="F29" s="260">
        <v>99862.237025991504</v>
      </c>
      <c r="G29" s="10" t="s">
        <v>181</v>
      </c>
      <c r="H29" s="260">
        <v>9602.6158735038607</v>
      </c>
      <c r="I29" s="10" t="s">
        <v>181</v>
      </c>
      <c r="J29" s="260">
        <v>6473.1996978671896</v>
      </c>
      <c r="K29" s="10" t="s">
        <v>181</v>
      </c>
      <c r="L29" s="260">
        <v>1303.43311950355</v>
      </c>
      <c r="M29" s="10" t="s">
        <v>181</v>
      </c>
      <c r="N29" s="260">
        <v>9503.8366486124705</v>
      </c>
      <c r="O29" s="10" t="s">
        <v>181</v>
      </c>
      <c r="P29" s="260">
        <v>3267.4820110043302</v>
      </c>
      <c r="Q29" s="10" t="s">
        <v>159</v>
      </c>
      <c r="R29" s="260">
        <v>11024.5928001049</v>
      </c>
      <c r="S29" s="10" t="s">
        <v>181</v>
      </c>
    </row>
    <row r="30" spans="1:19" x14ac:dyDescent="0.25">
      <c r="A30" s="12" t="s">
        <v>199</v>
      </c>
      <c r="B30" s="260">
        <v>7484.9069396416598</v>
      </c>
      <c r="C30" s="10" t="s">
        <v>181</v>
      </c>
      <c r="D30" s="260">
        <v>15046.9781789712</v>
      </c>
      <c r="E30" s="10" t="s">
        <v>181</v>
      </c>
      <c r="F30" s="260">
        <v>147960.566190143</v>
      </c>
      <c r="G30" s="10" t="s">
        <v>202</v>
      </c>
      <c r="H30" s="260">
        <v>9831.7479830483408</v>
      </c>
      <c r="I30" s="10" t="s">
        <v>181</v>
      </c>
      <c r="J30" s="260">
        <v>6411.7503989434799</v>
      </c>
      <c r="K30" s="10" t="s">
        <v>181</v>
      </c>
      <c r="L30" s="260">
        <v>1326.88216854403</v>
      </c>
      <c r="M30" s="10" t="s">
        <v>202</v>
      </c>
      <c r="N30" s="260">
        <v>9765.5158880696199</v>
      </c>
      <c r="O30" s="10" t="s">
        <v>181</v>
      </c>
      <c r="P30" s="260">
        <v>3157.2933917443702</v>
      </c>
      <c r="Q30" s="10" t="s">
        <v>201</v>
      </c>
      <c r="R30" s="260">
        <v>11653.6021498638</v>
      </c>
      <c r="S30" s="10" t="s">
        <v>202</v>
      </c>
    </row>
    <row r="31" spans="1:19" x14ac:dyDescent="0.25">
      <c r="A31" s="12" t="s">
        <v>200</v>
      </c>
      <c r="B31" s="260">
        <v>7387.0697862273901</v>
      </c>
      <c r="C31" s="10" t="s">
        <v>181</v>
      </c>
      <c r="D31" s="260">
        <v>15406.044569944899</v>
      </c>
      <c r="E31" s="10" t="s">
        <v>181</v>
      </c>
      <c r="F31" s="260">
        <v>164639.79339100799</v>
      </c>
      <c r="G31" s="10" t="s">
        <v>202</v>
      </c>
      <c r="H31" s="260">
        <v>9972.7395233199295</v>
      </c>
      <c r="I31" s="10" t="s">
        <v>181</v>
      </c>
      <c r="J31" s="260">
        <v>6426.5853906954899</v>
      </c>
      <c r="K31" s="10" t="s">
        <v>181</v>
      </c>
      <c r="L31" s="260">
        <v>1142.7143706347899</v>
      </c>
      <c r="M31" s="10" t="s">
        <v>181</v>
      </c>
      <c r="N31" s="260">
        <v>9587.1680552998805</v>
      </c>
      <c r="O31" s="10" t="s">
        <v>202</v>
      </c>
      <c r="P31" s="260">
        <v>3162.2343729809299</v>
      </c>
      <c r="Q31" s="10" t="s">
        <v>159</v>
      </c>
      <c r="R31" s="260">
        <v>11884.1381700611</v>
      </c>
      <c r="S31" s="10" t="s">
        <v>202</v>
      </c>
    </row>
    <row r="32" spans="1:19" x14ac:dyDescent="0.25">
      <c r="A32" s="15" t="s">
        <v>203</v>
      </c>
      <c r="B32" s="261">
        <v>7054.4342012075804</v>
      </c>
      <c r="C32" s="14" t="s">
        <v>159</v>
      </c>
      <c r="D32" s="261">
        <v>13128.9045608366</v>
      </c>
      <c r="E32" s="14" t="s">
        <v>181</v>
      </c>
      <c r="F32" s="261">
        <v>12675.3266476888</v>
      </c>
      <c r="G32" s="14" t="s">
        <v>159</v>
      </c>
      <c r="H32" s="261">
        <v>8709.0358509269099</v>
      </c>
      <c r="I32" s="14" t="s">
        <v>181</v>
      </c>
      <c r="J32" s="261">
        <v>4902.5686177839398</v>
      </c>
      <c r="K32" s="14" t="s">
        <v>181</v>
      </c>
      <c r="L32" s="261">
        <v>888.79902986505397</v>
      </c>
      <c r="M32" s="14" t="s">
        <v>181</v>
      </c>
      <c r="N32" s="261">
        <v>7180.2393375772299</v>
      </c>
      <c r="O32" s="14" t="s">
        <v>181</v>
      </c>
      <c r="P32" s="261">
        <v>3440.1494413987102</v>
      </c>
      <c r="Q32" s="14" t="s">
        <v>159</v>
      </c>
      <c r="R32" s="261">
        <v>8752.9105453870307</v>
      </c>
      <c r="S32" s="14" t="s">
        <v>181</v>
      </c>
    </row>
    <row r="34" spans="1:2" x14ac:dyDescent="0.25">
      <c r="A34" s="16" t="s">
        <v>204</v>
      </c>
      <c r="B34" s="16" t="s">
        <v>205</v>
      </c>
    </row>
    <row r="37" spans="1:2" x14ac:dyDescent="0.25">
      <c r="B37" s="16" t="s">
        <v>210</v>
      </c>
    </row>
    <row r="38" spans="1:2" x14ac:dyDescent="0.25">
      <c r="B38" s="16" t="s">
        <v>211</v>
      </c>
    </row>
    <row r="41" spans="1:2" x14ac:dyDescent="0.25">
      <c r="A41" s="17" t="str">
        <f>HYPERLINK("#'TOTAL 2'!A2", "&lt;&lt;&lt; Previous table")</f>
        <v>&lt;&lt;&lt; Previous table</v>
      </c>
    </row>
    <row r="42" spans="1:2" x14ac:dyDescent="0.25">
      <c r="A42" s="17" t="str">
        <f>HYPERLINK("#'TOTAL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dimension ref="A1:S42"/>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HYPERLINK("#'INDEX'!B129", "Link to index")</f>
        <v>Link to index</v>
      </c>
    </row>
    <row r="2" spans="1:19" ht="15.75" customHeight="1" x14ac:dyDescent="0.25">
      <c r="A2" s="287" t="s">
        <v>462</v>
      </c>
      <c r="B2" s="286"/>
      <c r="C2" s="286"/>
      <c r="D2" s="286"/>
      <c r="E2" s="286"/>
      <c r="F2" s="286"/>
      <c r="G2" s="286"/>
      <c r="H2" s="286"/>
      <c r="I2" s="286"/>
      <c r="J2" s="286"/>
      <c r="K2" s="286"/>
      <c r="L2" s="286"/>
      <c r="M2" s="286"/>
      <c r="N2" s="286"/>
      <c r="O2" s="286"/>
      <c r="P2" s="286"/>
      <c r="Q2" s="286"/>
      <c r="R2" s="286"/>
      <c r="S2" s="286"/>
    </row>
    <row r="3" spans="1:19" ht="15.75" customHeight="1" x14ac:dyDescent="0.25">
      <c r="A3" s="287" t="s">
        <v>147</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262">
        <v>11423.581494866599</v>
      </c>
      <c r="C7" s="10" t="s">
        <v>159</v>
      </c>
      <c r="D7" s="262">
        <v>11448.884161354699</v>
      </c>
      <c r="E7" s="10" t="s">
        <v>159</v>
      </c>
      <c r="F7" s="262">
        <v>8566.0202667673693</v>
      </c>
      <c r="G7" s="10" t="s">
        <v>159</v>
      </c>
      <c r="H7" s="262">
        <v>5417.2509164205003</v>
      </c>
      <c r="I7" s="10" t="s">
        <v>181</v>
      </c>
      <c r="J7" s="262">
        <v>4672.6634067417699</v>
      </c>
      <c r="K7" s="10" t="s">
        <v>181</v>
      </c>
      <c r="L7" s="262">
        <v>6696.18573844807</v>
      </c>
      <c r="M7" s="10" t="s">
        <v>159</v>
      </c>
      <c r="N7" s="262">
        <v>9249.1279019781305</v>
      </c>
      <c r="O7" s="10" t="s">
        <v>159</v>
      </c>
      <c r="P7" s="262">
        <v>4729.6212393523401</v>
      </c>
      <c r="Q7" s="10" t="s">
        <v>159</v>
      </c>
      <c r="R7" s="262">
        <v>8475.24577368071</v>
      </c>
      <c r="S7" s="10" t="s">
        <v>181</v>
      </c>
    </row>
    <row r="8" spans="1:19" x14ac:dyDescent="0.25">
      <c r="A8" s="12" t="s">
        <v>171</v>
      </c>
      <c r="B8" s="262">
        <v>11648.598370846101</v>
      </c>
      <c r="C8" s="10" t="s">
        <v>159</v>
      </c>
      <c r="D8" s="262">
        <v>12196.161332543799</v>
      </c>
      <c r="E8" s="10" t="s">
        <v>159</v>
      </c>
      <c r="F8" s="262">
        <v>11932.2472514448</v>
      </c>
      <c r="G8" s="10" t="s">
        <v>159</v>
      </c>
      <c r="H8" s="262">
        <v>5892.7772512358297</v>
      </c>
      <c r="I8" s="10" t="s">
        <v>181</v>
      </c>
      <c r="J8" s="262">
        <v>6186.9040889520802</v>
      </c>
      <c r="K8" s="10" t="s">
        <v>181</v>
      </c>
      <c r="L8" s="262">
        <v>6634.8496392345896</v>
      </c>
      <c r="M8" s="10" t="s">
        <v>159</v>
      </c>
      <c r="N8" s="262">
        <v>11018.9336676598</v>
      </c>
      <c r="O8" s="10" t="s">
        <v>159</v>
      </c>
      <c r="P8" s="262">
        <v>4674.6600426704999</v>
      </c>
      <c r="Q8" s="10" t="s">
        <v>159</v>
      </c>
      <c r="R8" s="262">
        <v>9406.1083176821303</v>
      </c>
      <c r="S8" s="10" t="s">
        <v>181</v>
      </c>
    </row>
    <row r="9" spans="1:19" x14ac:dyDescent="0.25">
      <c r="A9" s="12" t="s">
        <v>172</v>
      </c>
      <c r="B9" s="262">
        <v>11287.091893988199</v>
      </c>
      <c r="C9" s="10" t="s">
        <v>159</v>
      </c>
      <c r="D9" s="262">
        <v>12652.6001237532</v>
      </c>
      <c r="E9" s="10" t="s">
        <v>159</v>
      </c>
      <c r="F9" s="262">
        <v>11786.4414004517</v>
      </c>
      <c r="G9" s="10" t="s">
        <v>159</v>
      </c>
      <c r="H9" s="262">
        <v>6273.6508272804103</v>
      </c>
      <c r="I9" s="10" t="s">
        <v>181</v>
      </c>
      <c r="J9" s="262">
        <v>6601.2123642991801</v>
      </c>
      <c r="K9" s="10" t="s">
        <v>181</v>
      </c>
      <c r="L9" s="262">
        <v>6896.09995539192</v>
      </c>
      <c r="M9" s="10" t="s">
        <v>159</v>
      </c>
      <c r="N9" s="262">
        <v>13152.4838148538</v>
      </c>
      <c r="O9" s="10" t="s">
        <v>181</v>
      </c>
      <c r="P9" s="262">
        <v>4164.4776635131602</v>
      </c>
      <c r="Q9" s="10" t="s">
        <v>159</v>
      </c>
      <c r="R9" s="262">
        <v>10143.132747084401</v>
      </c>
      <c r="S9" s="10" t="s">
        <v>181</v>
      </c>
    </row>
    <row r="10" spans="1:19" x14ac:dyDescent="0.25">
      <c r="A10" s="12" t="s">
        <v>173</v>
      </c>
      <c r="B10" s="262">
        <v>11946.7706237274</v>
      </c>
      <c r="C10" s="10" t="s">
        <v>159</v>
      </c>
      <c r="D10" s="262">
        <v>14359.4148099497</v>
      </c>
      <c r="E10" s="10" t="s">
        <v>159</v>
      </c>
      <c r="F10" s="262">
        <v>13632.4976066161</v>
      </c>
      <c r="G10" s="10" t="s">
        <v>159</v>
      </c>
      <c r="H10" s="262">
        <v>7821.8673366053899</v>
      </c>
      <c r="I10" s="10" t="s">
        <v>181</v>
      </c>
      <c r="J10" s="262">
        <v>7120.6482183849503</v>
      </c>
      <c r="K10" s="10" t="s">
        <v>181</v>
      </c>
      <c r="L10" s="262">
        <v>7581.8413376344197</v>
      </c>
      <c r="M10" s="10" t="s">
        <v>159</v>
      </c>
      <c r="N10" s="262">
        <v>17440.906740264101</v>
      </c>
      <c r="O10" s="10" t="s">
        <v>181</v>
      </c>
      <c r="P10" s="262">
        <v>4093.40856791032</v>
      </c>
      <c r="Q10" s="10" t="s">
        <v>159</v>
      </c>
      <c r="R10" s="262">
        <v>12150.2377983521</v>
      </c>
      <c r="S10" s="10" t="s">
        <v>181</v>
      </c>
    </row>
    <row r="11" spans="1:19" x14ac:dyDescent="0.25">
      <c r="A11" s="12" t="s">
        <v>174</v>
      </c>
      <c r="B11" s="262">
        <v>13205.338699030501</v>
      </c>
      <c r="C11" s="10" t="s">
        <v>159</v>
      </c>
      <c r="D11" s="262">
        <v>15533.3524213931</v>
      </c>
      <c r="E11" s="10" t="s">
        <v>159</v>
      </c>
      <c r="F11" s="262">
        <v>15209.725837140701</v>
      </c>
      <c r="G11" s="10" t="s">
        <v>159</v>
      </c>
      <c r="H11" s="262">
        <v>8921.2507813568809</v>
      </c>
      <c r="I11" s="10" t="s">
        <v>181</v>
      </c>
      <c r="J11" s="262">
        <v>7701.5058162657197</v>
      </c>
      <c r="K11" s="10" t="s">
        <v>181</v>
      </c>
      <c r="L11" s="262">
        <v>8374.4855653469403</v>
      </c>
      <c r="M11" s="10" t="s">
        <v>159</v>
      </c>
      <c r="N11" s="262">
        <v>16368.1644327663</v>
      </c>
      <c r="O11" s="10" t="s">
        <v>181</v>
      </c>
      <c r="P11" s="262">
        <v>3638.72298926449</v>
      </c>
      <c r="Q11" s="10" t="s">
        <v>159</v>
      </c>
      <c r="R11" s="262">
        <v>12533.5924317472</v>
      </c>
      <c r="S11" s="10" t="s">
        <v>181</v>
      </c>
    </row>
    <row r="12" spans="1:19" x14ac:dyDescent="0.25">
      <c r="A12" s="12" t="s">
        <v>175</v>
      </c>
      <c r="B12" s="262">
        <v>14244.0545257702</v>
      </c>
      <c r="C12" s="10" t="s">
        <v>181</v>
      </c>
      <c r="D12" s="262">
        <v>16496.0531731792</v>
      </c>
      <c r="E12" s="10" t="s">
        <v>159</v>
      </c>
      <c r="F12" s="262">
        <v>17632.5450315581</v>
      </c>
      <c r="G12" s="10" t="s">
        <v>159</v>
      </c>
      <c r="H12" s="262">
        <v>9669.6392399705801</v>
      </c>
      <c r="I12" s="10" t="s">
        <v>181</v>
      </c>
      <c r="J12" s="262">
        <v>8053.5531487199996</v>
      </c>
      <c r="K12" s="10" t="s">
        <v>181</v>
      </c>
      <c r="L12" s="262">
        <v>8847.6205944939902</v>
      </c>
      <c r="M12" s="10" t="s">
        <v>159</v>
      </c>
      <c r="N12" s="262">
        <v>17395.9571352901</v>
      </c>
      <c r="O12" s="10" t="s">
        <v>181</v>
      </c>
      <c r="P12" s="262">
        <v>3540.06883305769</v>
      </c>
      <c r="Q12" s="10" t="s">
        <v>159</v>
      </c>
      <c r="R12" s="262">
        <v>13321.3913400725</v>
      </c>
      <c r="S12" s="10" t="s">
        <v>181</v>
      </c>
    </row>
    <row r="13" spans="1:19" x14ac:dyDescent="0.25">
      <c r="A13" s="12" t="s">
        <v>176</v>
      </c>
      <c r="B13" s="262">
        <v>15150.1393815177</v>
      </c>
      <c r="C13" s="10" t="s">
        <v>181</v>
      </c>
      <c r="D13" s="262">
        <v>15483.9472339453</v>
      </c>
      <c r="E13" s="10" t="s">
        <v>181</v>
      </c>
      <c r="F13" s="262">
        <v>21482.8408526848</v>
      </c>
      <c r="G13" s="10" t="s">
        <v>159</v>
      </c>
      <c r="H13" s="262">
        <v>9497.5240148182493</v>
      </c>
      <c r="I13" s="10" t="s">
        <v>181</v>
      </c>
      <c r="J13" s="262">
        <v>8344.8282245468199</v>
      </c>
      <c r="K13" s="10" t="s">
        <v>181</v>
      </c>
      <c r="L13" s="262">
        <v>9333.1450516575005</v>
      </c>
      <c r="M13" s="10" t="s">
        <v>159</v>
      </c>
      <c r="N13" s="262">
        <v>16797.629774286201</v>
      </c>
      <c r="O13" s="10" t="s">
        <v>181</v>
      </c>
      <c r="P13" s="262">
        <v>3269.9607926028498</v>
      </c>
      <c r="Q13" s="10" t="s">
        <v>159</v>
      </c>
      <c r="R13" s="262">
        <v>12856.2212593327</v>
      </c>
      <c r="S13" s="10" t="s">
        <v>181</v>
      </c>
    </row>
    <row r="14" spans="1:19" x14ac:dyDescent="0.25">
      <c r="A14" s="12" t="s">
        <v>177</v>
      </c>
      <c r="B14" s="262">
        <v>16529.522212878699</v>
      </c>
      <c r="C14" s="10" t="s">
        <v>181</v>
      </c>
      <c r="D14" s="262">
        <v>16066.668960488299</v>
      </c>
      <c r="E14" s="10" t="s">
        <v>181</v>
      </c>
      <c r="F14" s="262">
        <v>27584.4827338139</v>
      </c>
      <c r="G14" s="10" t="s">
        <v>181</v>
      </c>
      <c r="H14" s="262">
        <v>9521.7443172925105</v>
      </c>
      <c r="I14" s="10" t="s">
        <v>181</v>
      </c>
      <c r="J14" s="262">
        <v>8921.9982685639297</v>
      </c>
      <c r="K14" s="10" t="s">
        <v>181</v>
      </c>
      <c r="L14" s="262">
        <v>9331.5687897694097</v>
      </c>
      <c r="M14" s="10" t="s">
        <v>181</v>
      </c>
      <c r="N14" s="262">
        <v>16070.1136312002</v>
      </c>
      <c r="O14" s="10" t="s">
        <v>181</v>
      </c>
      <c r="P14" s="262">
        <v>3188.55572840684</v>
      </c>
      <c r="Q14" s="10" t="s">
        <v>159</v>
      </c>
      <c r="R14" s="262">
        <v>12990.566763916</v>
      </c>
      <c r="S14" s="10" t="s">
        <v>181</v>
      </c>
    </row>
    <row r="15" spans="1:19" x14ac:dyDescent="0.25">
      <c r="A15" s="12" t="s">
        <v>178</v>
      </c>
      <c r="B15" s="262">
        <v>17392.656288068501</v>
      </c>
      <c r="C15" s="10" t="s">
        <v>181</v>
      </c>
      <c r="D15" s="262">
        <v>16166.353347022399</v>
      </c>
      <c r="E15" s="10" t="s">
        <v>181</v>
      </c>
      <c r="F15" s="262">
        <v>33132.5079486291</v>
      </c>
      <c r="G15" s="10" t="s">
        <v>181</v>
      </c>
      <c r="H15" s="262">
        <v>9903.3967254758099</v>
      </c>
      <c r="I15" s="10" t="s">
        <v>181</v>
      </c>
      <c r="J15" s="262">
        <v>9410.4792293096907</v>
      </c>
      <c r="K15" s="10" t="s">
        <v>181</v>
      </c>
      <c r="L15" s="262">
        <v>9542.4817198052006</v>
      </c>
      <c r="M15" s="10" t="s">
        <v>181</v>
      </c>
      <c r="N15" s="262">
        <v>14560.0033743351</v>
      </c>
      <c r="O15" s="10" t="s">
        <v>181</v>
      </c>
      <c r="P15" s="262">
        <v>2969.3120566839302</v>
      </c>
      <c r="Q15" s="10" t="s">
        <v>159</v>
      </c>
      <c r="R15" s="262">
        <v>12794.208099044699</v>
      </c>
      <c r="S15" s="10" t="s">
        <v>181</v>
      </c>
    </row>
    <row r="16" spans="1:19" x14ac:dyDescent="0.25">
      <c r="A16" s="12" t="s">
        <v>182</v>
      </c>
      <c r="B16" s="262">
        <v>15425.197199145199</v>
      </c>
      <c r="C16" s="10" t="s">
        <v>181</v>
      </c>
      <c r="D16" s="262">
        <v>16503.064961587501</v>
      </c>
      <c r="E16" s="10" t="s">
        <v>181</v>
      </c>
      <c r="F16" s="262">
        <v>35091.184794516703</v>
      </c>
      <c r="G16" s="10" t="s">
        <v>181</v>
      </c>
      <c r="H16" s="262">
        <v>10715.423550790299</v>
      </c>
      <c r="I16" s="10" t="s">
        <v>181</v>
      </c>
      <c r="J16" s="262">
        <v>10050.9916947729</v>
      </c>
      <c r="K16" s="10" t="s">
        <v>181</v>
      </c>
      <c r="L16" s="262">
        <v>9744.9258723205603</v>
      </c>
      <c r="M16" s="10" t="s">
        <v>181</v>
      </c>
      <c r="N16" s="262">
        <v>13873.4055024097</v>
      </c>
      <c r="O16" s="10" t="s">
        <v>181</v>
      </c>
      <c r="P16" s="262">
        <v>3097.3313382561701</v>
      </c>
      <c r="Q16" s="10" t="s">
        <v>159</v>
      </c>
      <c r="R16" s="262">
        <v>12924.9791490073</v>
      </c>
      <c r="S16" s="10" t="s">
        <v>181</v>
      </c>
    </row>
    <row r="17" spans="1:19" x14ac:dyDescent="0.25">
      <c r="A17" s="12" t="s">
        <v>183</v>
      </c>
      <c r="B17" s="262">
        <v>14624.6117700344</v>
      </c>
      <c r="C17" s="10" t="s">
        <v>181</v>
      </c>
      <c r="D17" s="262">
        <v>17041.277510656899</v>
      </c>
      <c r="E17" s="10" t="s">
        <v>181</v>
      </c>
      <c r="F17" s="262">
        <v>39760.932847731601</v>
      </c>
      <c r="G17" s="10" t="s">
        <v>181</v>
      </c>
      <c r="H17" s="262">
        <v>11268.510604097701</v>
      </c>
      <c r="I17" s="10" t="s">
        <v>181</v>
      </c>
      <c r="J17" s="262">
        <v>10381.0123182364</v>
      </c>
      <c r="K17" s="10" t="s">
        <v>181</v>
      </c>
      <c r="L17" s="262">
        <v>9844.3720164384595</v>
      </c>
      <c r="M17" s="10" t="s">
        <v>181</v>
      </c>
      <c r="N17" s="262">
        <v>13712.917301679299</v>
      </c>
      <c r="O17" s="10" t="s">
        <v>181</v>
      </c>
      <c r="P17" s="262">
        <v>3229.7354542610201</v>
      </c>
      <c r="Q17" s="10" t="s">
        <v>159</v>
      </c>
      <c r="R17" s="262">
        <v>13226.4362024118</v>
      </c>
      <c r="S17" s="10" t="s">
        <v>181</v>
      </c>
    </row>
    <row r="18" spans="1:19" x14ac:dyDescent="0.25">
      <c r="A18" s="12" t="s">
        <v>184</v>
      </c>
      <c r="B18" s="262">
        <v>14258.1487769374</v>
      </c>
      <c r="C18" s="10" t="s">
        <v>181</v>
      </c>
      <c r="D18" s="262">
        <v>17043.9116495368</v>
      </c>
      <c r="E18" s="10" t="s">
        <v>181</v>
      </c>
      <c r="F18" s="262">
        <v>42386.154301564602</v>
      </c>
      <c r="G18" s="10" t="s">
        <v>181</v>
      </c>
      <c r="H18" s="262">
        <v>11317.955434613799</v>
      </c>
      <c r="I18" s="10" t="s">
        <v>181</v>
      </c>
      <c r="J18" s="262">
        <v>10293.392818027</v>
      </c>
      <c r="K18" s="10" t="s">
        <v>181</v>
      </c>
      <c r="L18" s="262">
        <v>8895.2050603963198</v>
      </c>
      <c r="M18" s="10" t="s">
        <v>181</v>
      </c>
      <c r="N18" s="262">
        <v>13380.0515264388</v>
      </c>
      <c r="O18" s="10" t="s">
        <v>181</v>
      </c>
      <c r="P18" s="262">
        <v>3336.5380640315998</v>
      </c>
      <c r="Q18" s="10" t="s">
        <v>159</v>
      </c>
      <c r="R18" s="262">
        <v>13139.750950690899</v>
      </c>
      <c r="S18" s="10" t="s">
        <v>181</v>
      </c>
    </row>
    <row r="19" spans="1:19" x14ac:dyDescent="0.25">
      <c r="A19" s="12" t="s">
        <v>185</v>
      </c>
      <c r="B19" s="262">
        <v>13059.370811299301</v>
      </c>
      <c r="C19" s="10" t="s">
        <v>181</v>
      </c>
      <c r="D19" s="262">
        <v>17270.358664118801</v>
      </c>
      <c r="E19" s="10" t="s">
        <v>181</v>
      </c>
      <c r="F19" s="262">
        <v>49481.406739628903</v>
      </c>
      <c r="G19" s="10" t="s">
        <v>181</v>
      </c>
      <c r="H19" s="262">
        <v>10455.4128712234</v>
      </c>
      <c r="I19" s="10" t="s">
        <v>181</v>
      </c>
      <c r="J19" s="262">
        <v>10718.603239247201</v>
      </c>
      <c r="K19" s="10" t="s">
        <v>181</v>
      </c>
      <c r="L19" s="262">
        <v>1659.6024925756301</v>
      </c>
      <c r="M19" s="10" t="s">
        <v>181</v>
      </c>
      <c r="N19" s="262">
        <v>13195.2729391415</v>
      </c>
      <c r="O19" s="10" t="s">
        <v>181</v>
      </c>
      <c r="P19" s="262">
        <v>3772.2004608403799</v>
      </c>
      <c r="Q19" s="10" t="s">
        <v>159</v>
      </c>
      <c r="R19" s="262">
        <v>12939.739533423801</v>
      </c>
      <c r="S19" s="10" t="s">
        <v>181</v>
      </c>
    </row>
    <row r="20" spans="1:19" x14ac:dyDescent="0.25">
      <c r="A20" s="12" t="s">
        <v>186</v>
      </c>
      <c r="B20" s="262">
        <v>12311.296157978401</v>
      </c>
      <c r="C20" s="10" t="s">
        <v>181</v>
      </c>
      <c r="D20" s="262">
        <v>15193.568660773401</v>
      </c>
      <c r="E20" s="10" t="s">
        <v>181</v>
      </c>
      <c r="F20" s="262">
        <v>51801.1205183524</v>
      </c>
      <c r="G20" s="10" t="s">
        <v>181</v>
      </c>
      <c r="H20" s="262">
        <v>10729.666924412601</v>
      </c>
      <c r="I20" s="10" t="s">
        <v>181</v>
      </c>
      <c r="J20" s="262">
        <v>9955.2105044017208</v>
      </c>
      <c r="K20" s="10" t="s">
        <v>181</v>
      </c>
      <c r="L20" s="262">
        <v>1978.1450866208199</v>
      </c>
      <c r="M20" s="10" t="s">
        <v>181</v>
      </c>
      <c r="N20" s="262">
        <v>13014.8216684663</v>
      </c>
      <c r="O20" s="10" t="s">
        <v>181</v>
      </c>
      <c r="P20" s="262">
        <v>3738.1136305907798</v>
      </c>
      <c r="Q20" s="10" t="s">
        <v>159</v>
      </c>
      <c r="R20" s="262">
        <v>12212.5692876425</v>
      </c>
      <c r="S20" s="10" t="s">
        <v>181</v>
      </c>
    </row>
    <row r="21" spans="1:19" x14ac:dyDescent="0.25">
      <c r="A21" s="12" t="s">
        <v>188</v>
      </c>
      <c r="B21" s="262">
        <v>11507.301527714601</v>
      </c>
      <c r="C21" s="10" t="s">
        <v>181</v>
      </c>
      <c r="D21" s="262">
        <v>15180.924582501801</v>
      </c>
      <c r="E21" s="10" t="s">
        <v>181</v>
      </c>
      <c r="F21" s="262">
        <v>53596.625078216697</v>
      </c>
      <c r="G21" s="10" t="s">
        <v>181</v>
      </c>
      <c r="H21" s="262">
        <v>10807.344070903</v>
      </c>
      <c r="I21" s="10" t="s">
        <v>181</v>
      </c>
      <c r="J21" s="262">
        <v>9707.5819772250306</v>
      </c>
      <c r="K21" s="10" t="s">
        <v>181</v>
      </c>
      <c r="L21" s="262">
        <v>2696.0307865672899</v>
      </c>
      <c r="M21" s="10" t="s">
        <v>181</v>
      </c>
      <c r="N21" s="262">
        <v>12979.456873668099</v>
      </c>
      <c r="O21" s="10" t="s">
        <v>181</v>
      </c>
      <c r="P21" s="262">
        <v>3797.5622226790902</v>
      </c>
      <c r="Q21" s="10" t="s">
        <v>159</v>
      </c>
      <c r="R21" s="262">
        <v>12216.7434072778</v>
      </c>
      <c r="S21" s="10" t="s">
        <v>181</v>
      </c>
    </row>
    <row r="22" spans="1:19" x14ac:dyDescent="0.25">
      <c r="A22" s="12" t="s">
        <v>189</v>
      </c>
      <c r="B22" s="262">
        <v>11015.1240113067</v>
      </c>
      <c r="C22" s="10" t="s">
        <v>181</v>
      </c>
      <c r="D22" s="262">
        <v>14590.0874360369</v>
      </c>
      <c r="E22" s="10" t="s">
        <v>181</v>
      </c>
      <c r="F22" s="262">
        <v>53554.125887900002</v>
      </c>
      <c r="G22" s="10" t="s">
        <v>181</v>
      </c>
      <c r="H22" s="262">
        <v>10073.977402581901</v>
      </c>
      <c r="I22" s="10" t="s">
        <v>181</v>
      </c>
      <c r="J22" s="262">
        <v>9208.3647603708396</v>
      </c>
      <c r="K22" s="10" t="s">
        <v>181</v>
      </c>
      <c r="L22" s="262">
        <v>2665.5751793310301</v>
      </c>
      <c r="M22" s="10" t="s">
        <v>181</v>
      </c>
      <c r="N22" s="262">
        <v>12336.808829784401</v>
      </c>
      <c r="O22" s="10" t="s">
        <v>181</v>
      </c>
      <c r="P22" s="262">
        <v>3530.1991989813901</v>
      </c>
      <c r="Q22" s="10" t="s">
        <v>159</v>
      </c>
      <c r="R22" s="262">
        <v>11638.797715156999</v>
      </c>
      <c r="S22" s="10" t="s">
        <v>181</v>
      </c>
    </row>
    <row r="23" spans="1:19" x14ac:dyDescent="0.25">
      <c r="A23" s="12" t="s">
        <v>190</v>
      </c>
      <c r="B23" s="262">
        <v>10947.7426675592</v>
      </c>
      <c r="C23" s="10" t="s">
        <v>181</v>
      </c>
      <c r="D23" s="262">
        <v>14971.040264642799</v>
      </c>
      <c r="E23" s="10" t="s">
        <v>181</v>
      </c>
      <c r="F23" s="262">
        <v>52612.400836729597</v>
      </c>
      <c r="G23" s="10" t="s">
        <v>181</v>
      </c>
      <c r="H23" s="262">
        <v>10041.499764890399</v>
      </c>
      <c r="I23" s="10" t="s">
        <v>181</v>
      </c>
      <c r="J23" s="262">
        <v>9059.0949615411992</v>
      </c>
      <c r="K23" s="10" t="s">
        <v>181</v>
      </c>
      <c r="L23" s="262">
        <v>3155.8131944719698</v>
      </c>
      <c r="M23" s="10" t="s">
        <v>181</v>
      </c>
      <c r="N23" s="262">
        <v>12199.819755357599</v>
      </c>
      <c r="O23" s="10" t="s">
        <v>181</v>
      </c>
      <c r="P23" s="262">
        <v>3444.3715879483798</v>
      </c>
      <c r="Q23" s="10" t="s">
        <v>159</v>
      </c>
      <c r="R23" s="262">
        <v>11691.474527816001</v>
      </c>
      <c r="S23" s="10" t="s">
        <v>181</v>
      </c>
    </row>
    <row r="24" spans="1:19" x14ac:dyDescent="0.25">
      <c r="A24" s="12" t="s">
        <v>191</v>
      </c>
      <c r="B24" s="262">
        <v>10129.5581690085</v>
      </c>
      <c r="C24" s="10" t="s">
        <v>181</v>
      </c>
      <c r="D24" s="262">
        <v>15185.261715447699</v>
      </c>
      <c r="E24" s="10" t="s">
        <v>181</v>
      </c>
      <c r="F24" s="262">
        <v>52025.0421686751</v>
      </c>
      <c r="G24" s="10" t="s">
        <v>181</v>
      </c>
      <c r="H24" s="262">
        <v>10084.749529643899</v>
      </c>
      <c r="I24" s="10" t="s">
        <v>181</v>
      </c>
      <c r="J24" s="262">
        <v>8784.0457300115795</v>
      </c>
      <c r="K24" s="10" t="s">
        <v>181</v>
      </c>
      <c r="L24" s="262">
        <v>3014.4766261600998</v>
      </c>
      <c r="M24" s="10" t="s">
        <v>181</v>
      </c>
      <c r="N24" s="262">
        <v>11898.317017551401</v>
      </c>
      <c r="O24" s="10" t="s">
        <v>181</v>
      </c>
      <c r="P24" s="262">
        <v>3697.3980382997602</v>
      </c>
      <c r="Q24" s="10" t="s">
        <v>159</v>
      </c>
      <c r="R24" s="262">
        <v>11663.8457415959</v>
      </c>
      <c r="S24" s="10" t="s">
        <v>181</v>
      </c>
    </row>
    <row r="25" spans="1:19" x14ac:dyDescent="0.25">
      <c r="A25" s="12" t="s">
        <v>192</v>
      </c>
      <c r="B25" s="262">
        <v>9720.2339625097193</v>
      </c>
      <c r="C25" s="10" t="s">
        <v>181</v>
      </c>
      <c r="D25" s="262">
        <v>14956.551673359199</v>
      </c>
      <c r="E25" s="10" t="s">
        <v>181</v>
      </c>
      <c r="F25" s="262">
        <v>58631.823661969203</v>
      </c>
      <c r="G25" s="10" t="s">
        <v>181</v>
      </c>
      <c r="H25" s="262">
        <v>9884.7756224478308</v>
      </c>
      <c r="I25" s="10" t="s">
        <v>181</v>
      </c>
      <c r="J25" s="262">
        <v>8360.9094979663696</v>
      </c>
      <c r="K25" s="10" t="s">
        <v>181</v>
      </c>
      <c r="L25" s="262">
        <v>957.58793982822897</v>
      </c>
      <c r="M25" s="10" t="s">
        <v>181</v>
      </c>
      <c r="N25" s="262">
        <v>10967.5684191903</v>
      </c>
      <c r="O25" s="10" t="s">
        <v>181</v>
      </c>
      <c r="P25" s="262">
        <v>3578.4236478252301</v>
      </c>
      <c r="Q25" s="10" t="s">
        <v>159</v>
      </c>
      <c r="R25" s="262">
        <v>11280.0778194537</v>
      </c>
      <c r="S25" s="10" t="s">
        <v>181</v>
      </c>
    </row>
    <row r="26" spans="1:19" x14ac:dyDescent="0.25">
      <c r="A26" s="12" t="s">
        <v>193</v>
      </c>
      <c r="B26" s="262">
        <v>9144.8780520222808</v>
      </c>
      <c r="C26" s="10" t="s">
        <v>181</v>
      </c>
      <c r="D26" s="262">
        <v>14923.563000419501</v>
      </c>
      <c r="E26" s="10" t="s">
        <v>181</v>
      </c>
      <c r="F26" s="262">
        <v>64768.478994159203</v>
      </c>
      <c r="G26" s="10" t="s">
        <v>181</v>
      </c>
      <c r="H26" s="262">
        <v>9608.6195714000005</v>
      </c>
      <c r="I26" s="10" t="s">
        <v>181</v>
      </c>
      <c r="J26" s="262">
        <v>7887.7497642457502</v>
      </c>
      <c r="K26" s="10" t="s">
        <v>181</v>
      </c>
      <c r="L26" s="262">
        <v>1175.5160469095199</v>
      </c>
      <c r="M26" s="10" t="s">
        <v>181</v>
      </c>
      <c r="N26" s="262">
        <v>10662.215492045199</v>
      </c>
      <c r="O26" s="10" t="s">
        <v>181</v>
      </c>
      <c r="P26" s="262">
        <v>3735.7062566654499</v>
      </c>
      <c r="Q26" s="10" t="s">
        <v>159</v>
      </c>
      <c r="R26" s="262">
        <v>11177.613227788301</v>
      </c>
      <c r="S26" s="10" t="s">
        <v>181</v>
      </c>
    </row>
    <row r="27" spans="1:19" x14ac:dyDescent="0.25">
      <c r="A27" s="12" t="s">
        <v>194</v>
      </c>
      <c r="B27" s="262">
        <v>8274.9127733809892</v>
      </c>
      <c r="C27" s="10" t="s">
        <v>181</v>
      </c>
      <c r="D27" s="262">
        <v>15409.008246047</v>
      </c>
      <c r="E27" s="10" t="s">
        <v>181</v>
      </c>
      <c r="F27" s="262">
        <v>70716.228007309997</v>
      </c>
      <c r="G27" s="10" t="s">
        <v>181</v>
      </c>
      <c r="H27" s="262">
        <v>9974.5709115104801</v>
      </c>
      <c r="I27" s="10" t="s">
        <v>181</v>
      </c>
      <c r="J27" s="262">
        <v>7515.17961816149</v>
      </c>
      <c r="K27" s="10" t="s">
        <v>181</v>
      </c>
      <c r="L27" s="262">
        <v>1282.42882096723</v>
      </c>
      <c r="M27" s="10" t="s">
        <v>181</v>
      </c>
      <c r="N27" s="262">
        <v>10949.5674563295</v>
      </c>
      <c r="O27" s="10" t="s">
        <v>181</v>
      </c>
      <c r="P27" s="262">
        <v>3744.3890218842098</v>
      </c>
      <c r="Q27" s="10" t="s">
        <v>159</v>
      </c>
      <c r="R27" s="262">
        <v>11502.736064942501</v>
      </c>
      <c r="S27" s="10" t="s">
        <v>181</v>
      </c>
    </row>
    <row r="28" spans="1:19" x14ac:dyDescent="0.25">
      <c r="A28" s="12" t="s">
        <v>196</v>
      </c>
      <c r="B28" s="262">
        <v>8127.7105072977702</v>
      </c>
      <c r="C28" s="10" t="s">
        <v>181</v>
      </c>
      <c r="D28" s="262">
        <v>15888.428342318701</v>
      </c>
      <c r="E28" s="10" t="s">
        <v>181</v>
      </c>
      <c r="F28" s="262">
        <v>87552.805993339498</v>
      </c>
      <c r="G28" s="10" t="s">
        <v>181</v>
      </c>
      <c r="H28" s="262">
        <v>10211.1919735965</v>
      </c>
      <c r="I28" s="10" t="s">
        <v>181</v>
      </c>
      <c r="J28" s="262">
        <v>7335.1000834220404</v>
      </c>
      <c r="K28" s="10" t="s">
        <v>181</v>
      </c>
      <c r="L28" s="262">
        <v>1454.8240263129201</v>
      </c>
      <c r="M28" s="10" t="s">
        <v>181</v>
      </c>
      <c r="N28" s="262">
        <v>10975.1622151963</v>
      </c>
      <c r="O28" s="10" t="s">
        <v>181</v>
      </c>
      <c r="P28" s="262">
        <v>4040.5124136906202</v>
      </c>
      <c r="Q28" s="10" t="s">
        <v>159</v>
      </c>
      <c r="R28" s="262">
        <v>11899.603055093599</v>
      </c>
      <c r="S28" s="10" t="s">
        <v>181</v>
      </c>
    </row>
    <row r="29" spans="1:19" x14ac:dyDescent="0.25">
      <c r="A29" s="12" t="s">
        <v>197</v>
      </c>
      <c r="B29" s="262">
        <v>8086.16046920383</v>
      </c>
      <c r="C29" s="10" t="s">
        <v>181</v>
      </c>
      <c r="D29" s="262">
        <v>15547.227086352999</v>
      </c>
      <c r="E29" s="10" t="s">
        <v>181</v>
      </c>
      <c r="F29" s="262">
        <v>104846.28696830499</v>
      </c>
      <c r="G29" s="10" t="s">
        <v>181</v>
      </c>
      <c r="H29" s="262">
        <v>10081.8752864283</v>
      </c>
      <c r="I29" s="10" t="s">
        <v>181</v>
      </c>
      <c r="J29" s="262">
        <v>6796.2722780692702</v>
      </c>
      <c r="K29" s="10" t="s">
        <v>181</v>
      </c>
      <c r="L29" s="262">
        <v>1368.48649661126</v>
      </c>
      <c r="M29" s="10" t="s">
        <v>181</v>
      </c>
      <c r="N29" s="262">
        <v>9978.1660639243491</v>
      </c>
      <c r="O29" s="10" t="s">
        <v>181</v>
      </c>
      <c r="P29" s="262">
        <v>3430.55960683485</v>
      </c>
      <c r="Q29" s="10" t="s">
        <v>159</v>
      </c>
      <c r="R29" s="262">
        <v>11574.822023340699</v>
      </c>
      <c r="S29" s="10" t="s">
        <v>181</v>
      </c>
    </row>
    <row r="30" spans="1:19" x14ac:dyDescent="0.25">
      <c r="A30" s="12" t="s">
        <v>199</v>
      </c>
      <c r="B30" s="262">
        <v>7711.5203287314298</v>
      </c>
      <c r="C30" s="10" t="s">
        <v>181</v>
      </c>
      <c r="D30" s="262">
        <v>15502.541187061101</v>
      </c>
      <c r="E30" s="10" t="s">
        <v>181</v>
      </c>
      <c r="F30" s="262">
        <v>152440.22714336199</v>
      </c>
      <c r="G30" s="10" t="s">
        <v>202</v>
      </c>
      <c r="H30" s="262">
        <v>10129.414440237701</v>
      </c>
      <c r="I30" s="10" t="s">
        <v>181</v>
      </c>
      <c r="J30" s="262">
        <v>6605.8728509150496</v>
      </c>
      <c r="K30" s="10" t="s">
        <v>181</v>
      </c>
      <c r="L30" s="262">
        <v>1367.05491451954</v>
      </c>
      <c r="M30" s="10" t="s">
        <v>202</v>
      </c>
      <c r="N30" s="262">
        <v>10061.177099284499</v>
      </c>
      <c r="O30" s="10" t="s">
        <v>181</v>
      </c>
      <c r="P30" s="262">
        <v>3252.8837526698399</v>
      </c>
      <c r="Q30" s="10" t="s">
        <v>201</v>
      </c>
      <c r="R30" s="262">
        <v>12006.427148167801</v>
      </c>
      <c r="S30" s="10" t="s">
        <v>202</v>
      </c>
    </row>
    <row r="31" spans="1:19" x14ac:dyDescent="0.25">
      <c r="A31" s="12" t="s">
        <v>200</v>
      </c>
      <c r="B31" s="262">
        <v>7490.6570926074401</v>
      </c>
      <c r="C31" s="10" t="s">
        <v>181</v>
      </c>
      <c r="D31" s="262">
        <v>15622.0802519073</v>
      </c>
      <c r="E31" s="10" t="s">
        <v>181</v>
      </c>
      <c r="F31" s="262">
        <v>166948.50215021599</v>
      </c>
      <c r="G31" s="10" t="s">
        <v>202</v>
      </c>
      <c r="H31" s="262">
        <v>10112.5851257504</v>
      </c>
      <c r="I31" s="10" t="s">
        <v>181</v>
      </c>
      <c r="J31" s="262">
        <v>6516.7040289524002</v>
      </c>
      <c r="K31" s="10" t="s">
        <v>181</v>
      </c>
      <c r="L31" s="262">
        <v>1158.7384108890899</v>
      </c>
      <c r="M31" s="10" t="s">
        <v>181</v>
      </c>
      <c r="N31" s="262">
        <v>9721.6068711498301</v>
      </c>
      <c r="O31" s="10" t="s">
        <v>202</v>
      </c>
      <c r="P31" s="262">
        <v>3206.5777121287801</v>
      </c>
      <c r="Q31" s="10" t="s">
        <v>159</v>
      </c>
      <c r="R31" s="262">
        <v>12050.7869086421</v>
      </c>
      <c r="S31" s="10" t="s">
        <v>202</v>
      </c>
    </row>
    <row r="32" spans="1:19" x14ac:dyDescent="0.25">
      <c r="A32" s="15" t="s">
        <v>203</v>
      </c>
      <c r="B32" s="263">
        <v>7054.4342012075804</v>
      </c>
      <c r="C32" s="14" t="s">
        <v>159</v>
      </c>
      <c r="D32" s="263">
        <v>13128.9045608366</v>
      </c>
      <c r="E32" s="14" t="s">
        <v>181</v>
      </c>
      <c r="F32" s="263">
        <v>12675.3266476888</v>
      </c>
      <c r="G32" s="14" t="s">
        <v>159</v>
      </c>
      <c r="H32" s="263">
        <v>8709.0358509269099</v>
      </c>
      <c r="I32" s="14" t="s">
        <v>181</v>
      </c>
      <c r="J32" s="263">
        <v>4902.5686177839398</v>
      </c>
      <c r="K32" s="14" t="s">
        <v>181</v>
      </c>
      <c r="L32" s="263">
        <v>888.79902986505397</v>
      </c>
      <c r="M32" s="14" t="s">
        <v>181</v>
      </c>
      <c r="N32" s="263">
        <v>7180.2393375772299</v>
      </c>
      <c r="O32" s="14" t="s">
        <v>181</v>
      </c>
      <c r="P32" s="263">
        <v>3440.1494413987102</v>
      </c>
      <c r="Q32" s="14" t="s">
        <v>159</v>
      </c>
      <c r="R32" s="263">
        <v>8752.9105453870307</v>
      </c>
      <c r="S32" s="14" t="s">
        <v>181</v>
      </c>
    </row>
    <row r="34" spans="1:2" x14ac:dyDescent="0.25">
      <c r="A34" s="16" t="s">
        <v>204</v>
      </c>
      <c r="B34" s="16" t="s">
        <v>205</v>
      </c>
    </row>
    <row r="37" spans="1:2" x14ac:dyDescent="0.25">
      <c r="B37" s="16" t="s">
        <v>210</v>
      </c>
    </row>
    <row r="38" spans="1:2" x14ac:dyDescent="0.25">
      <c r="B38" s="16" t="s">
        <v>211</v>
      </c>
    </row>
    <row r="41" spans="1:2" x14ac:dyDescent="0.25">
      <c r="A41" s="17" t="str">
        <f>HYPERLINK("#'TOTAL 3'!A2", "&lt;&lt;&lt; Previous table")</f>
        <v>&lt;&lt;&lt; Previous table</v>
      </c>
    </row>
    <row r="42" spans="1:2" x14ac:dyDescent="0.25">
      <c r="A42" s="17" t="str">
        <f>HYPERLINK("#'TOTAL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dimension ref="A1:S4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HYPERLINK("#'INDEX'!B130", "Link to index")</f>
        <v>Link to index</v>
      </c>
    </row>
    <row r="2" spans="1:19" ht="15.75" customHeight="1" x14ac:dyDescent="0.25">
      <c r="A2" s="287" t="s">
        <v>463</v>
      </c>
      <c r="B2" s="286"/>
      <c r="C2" s="286"/>
      <c r="D2" s="286"/>
      <c r="E2" s="286"/>
      <c r="F2" s="286"/>
      <c r="G2" s="286"/>
      <c r="H2" s="286"/>
      <c r="I2" s="286"/>
      <c r="J2" s="286"/>
      <c r="K2" s="286"/>
      <c r="L2" s="286"/>
      <c r="M2" s="286"/>
      <c r="N2" s="286"/>
      <c r="O2" s="286"/>
      <c r="P2" s="286"/>
      <c r="Q2" s="286"/>
      <c r="R2" s="286"/>
      <c r="S2" s="286"/>
    </row>
    <row r="3" spans="1:19" ht="15.75" customHeight="1" x14ac:dyDescent="0.25">
      <c r="A3" s="287" t="s">
        <v>148</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264">
        <v>178.47103999999999</v>
      </c>
      <c r="C7" s="10" t="s">
        <v>159</v>
      </c>
      <c r="D7" s="264">
        <v>3301.4721599999998</v>
      </c>
      <c r="E7" s="10" t="s">
        <v>159</v>
      </c>
      <c r="F7" s="264">
        <v>69.355639999999994</v>
      </c>
      <c r="G7" s="10" t="s">
        <v>159</v>
      </c>
      <c r="H7" s="264">
        <v>1250.1272100000001</v>
      </c>
      <c r="I7" s="10" t="s">
        <v>181</v>
      </c>
      <c r="J7" s="264">
        <v>450.44367</v>
      </c>
      <c r="K7" s="10" t="s">
        <v>181</v>
      </c>
      <c r="L7" s="264">
        <v>137.53210999999999</v>
      </c>
      <c r="M7" s="10" t="s">
        <v>159</v>
      </c>
      <c r="N7" s="264">
        <v>2114.8435500000001</v>
      </c>
      <c r="O7" s="10" t="s">
        <v>159</v>
      </c>
      <c r="P7" s="264">
        <v>688.32908499999996</v>
      </c>
      <c r="Q7" s="10" t="s">
        <v>159</v>
      </c>
      <c r="R7" s="264">
        <v>8190.5744649999997</v>
      </c>
      <c r="S7" s="10" t="s">
        <v>181</v>
      </c>
    </row>
    <row r="8" spans="1:19" x14ac:dyDescent="0.25">
      <c r="A8" s="12" t="s">
        <v>171</v>
      </c>
      <c r="B8" s="264">
        <v>180.64782500000001</v>
      </c>
      <c r="C8" s="10" t="s">
        <v>159</v>
      </c>
      <c r="D8" s="264">
        <v>3762.0280317915999</v>
      </c>
      <c r="E8" s="10" t="s">
        <v>159</v>
      </c>
      <c r="F8" s="264">
        <v>97.713033999999993</v>
      </c>
      <c r="G8" s="10" t="s">
        <v>159</v>
      </c>
      <c r="H8" s="264">
        <v>1448.6552836402</v>
      </c>
      <c r="I8" s="10" t="s">
        <v>181</v>
      </c>
      <c r="J8" s="264">
        <v>570.75800000000004</v>
      </c>
      <c r="K8" s="10" t="s">
        <v>181</v>
      </c>
      <c r="L8" s="264">
        <v>148.093435</v>
      </c>
      <c r="M8" s="10" t="s">
        <v>159</v>
      </c>
      <c r="N8" s="264">
        <v>2545.837</v>
      </c>
      <c r="O8" s="10" t="s">
        <v>159</v>
      </c>
      <c r="P8" s="264">
        <v>753.58625500000005</v>
      </c>
      <c r="Q8" s="10" t="s">
        <v>159</v>
      </c>
      <c r="R8" s="264">
        <v>9507.3188644317997</v>
      </c>
      <c r="S8" s="10" t="s">
        <v>181</v>
      </c>
    </row>
    <row r="9" spans="1:19" x14ac:dyDescent="0.25">
      <c r="A9" s="12" t="s">
        <v>172</v>
      </c>
      <c r="B9" s="264">
        <v>170.49100000000001</v>
      </c>
      <c r="C9" s="10" t="s">
        <v>159</v>
      </c>
      <c r="D9" s="264">
        <v>3961.9850000000001</v>
      </c>
      <c r="E9" s="10" t="s">
        <v>159</v>
      </c>
      <c r="F9" s="264">
        <v>100.35888</v>
      </c>
      <c r="G9" s="10" t="s">
        <v>159</v>
      </c>
      <c r="H9" s="264">
        <v>1575.559</v>
      </c>
      <c r="I9" s="10" t="s">
        <v>181</v>
      </c>
      <c r="J9" s="264">
        <v>613.96500000000003</v>
      </c>
      <c r="K9" s="10" t="s">
        <v>181</v>
      </c>
      <c r="L9" s="264">
        <v>160.5248106</v>
      </c>
      <c r="M9" s="10" t="s">
        <v>159</v>
      </c>
      <c r="N9" s="264">
        <v>2756.7363999999998</v>
      </c>
      <c r="O9" s="10" t="s">
        <v>181</v>
      </c>
      <c r="P9" s="264">
        <v>699.58759999999995</v>
      </c>
      <c r="Q9" s="10" t="s">
        <v>159</v>
      </c>
      <c r="R9" s="264">
        <v>10039.2076906</v>
      </c>
      <c r="S9" s="10" t="s">
        <v>181</v>
      </c>
    </row>
    <row r="10" spans="1:19" x14ac:dyDescent="0.25">
      <c r="A10" s="12" t="s">
        <v>173</v>
      </c>
      <c r="B10" s="264">
        <v>178.83</v>
      </c>
      <c r="C10" s="10" t="s">
        <v>159</v>
      </c>
      <c r="D10" s="264">
        <v>4527.701</v>
      </c>
      <c r="E10" s="10" t="s">
        <v>159</v>
      </c>
      <c r="F10" s="264">
        <v>111.129</v>
      </c>
      <c r="G10" s="10" t="s">
        <v>159</v>
      </c>
      <c r="H10" s="264">
        <v>1761.777</v>
      </c>
      <c r="I10" s="10" t="s">
        <v>181</v>
      </c>
      <c r="J10" s="264">
        <v>664.13800000000003</v>
      </c>
      <c r="K10" s="10" t="s">
        <v>181</v>
      </c>
      <c r="L10" s="264">
        <v>177.16800499999999</v>
      </c>
      <c r="M10" s="10" t="s">
        <v>159</v>
      </c>
      <c r="N10" s="264">
        <v>3197.0970000000002</v>
      </c>
      <c r="O10" s="10" t="s">
        <v>181</v>
      </c>
      <c r="P10" s="264">
        <v>698.88599999999997</v>
      </c>
      <c r="Q10" s="10" t="s">
        <v>159</v>
      </c>
      <c r="R10" s="264">
        <v>11316.726005</v>
      </c>
      <c r="S10" s="10" t="s">
        <v>181</v>
      </c>
    </row>
    <row r="11" spans="1:19" x14ac:dyDescent="0.25">
      <c r="A11" s="12" t="s">
        <v>174</v>
      </c>
      <c r="B11" s="264">
        <v>200.14400000000001</v>
      </c>
      <c r="C11" s="10" t="s">
        <v>159</v>
      </c>
      <c r="D11" s="264">
        <v>5104.8469999999998</v>
      </c>
      <c r="E11" s="10" t="s">
        <v>159</v>
      </c>
      <c r="F11" s="264">
        <v>122.2702</v>
      </c>
      <c r="G11" s="10" t="s">
        <v>159</v>
      </c>
      <c r="H11" s="264">
        <v>1992.62</v>
      </c>
      <c r="I11" s="10" t="s">
        <v>181</v>
      </c>
      <c r="J11" s="264">
        <v>719.346</v>
      </c>
      <c r="K11" s="10" t="s">
        <v>181</v>
      </c>
      <c r="L11" s="264">
        <v>196.46199999999999</v>
      </c>
      <c r="M11" s="10" t="s">
        <v>159</v>
      </c>
      <c r="N11" s="264">
        <v>3456.7959999999998</v>
      </c>
      <c r="O11" s="10" t="s">
        <v>181</v>
      </c>
      <c r="P11" s="264">
        <v>645.93600000000004</v>
      </c>
      <c r="Q11" s="10" t="s">
        <v>159</v>
      </c>
      <c r="R11" s="264">
        <v>12438.421200000001</v>
      </c>
      <c r="S11" s="10" t="s">
        <v>181</v>
      </c>
    </row>
    <row r="12" spans="1:19" x14ac:dyDescent="0.25">
      <c r="A12" s="12" t="s">
        <v>175</v>
      </c>
      <c r="B12" s="264">
        <v>209.821</v>
      </c>
      <c r="C12" s="10" t="s">
        <v>159</v>
      </c>
      <c r="D12" s="264">
        <v>5520.4520000000002</v>
      </c>
      <c r="E12" s="10" t="s">
        <v>159</v>
      </c>
      <c r="F12" s="264">
        <v>147.71379999999999</v>
      </c>
      <c r="G12" s="10" t="s">
        <v>159</v>
      </c>
      <c r="H12" s="264">
        <v>2019.04</v>
      </c>
      <c r="I12" s="10" t="s">
        <v>181</v>
      </c>
      <c r="J12" s="264">
        <v>767.78599999999994</v>
      </c>
      <c r="K12" s="10" t="s">
        <v>181</v>
      </c>
      <c r="L12" s="264">
        <v>209.60917085899999</v>
      </c>
      <c r="M12" s="10" t="s">
        <v>159</v>
      </c>
      <c r="N12" s="264">
        <v>3782.6</v>
      </c>
      <c r="O12" s="10" t="s">
        <v>181</v>
      </c>
      <c r="P12" s="264">
        <v>656.52700000000004</v>
      </c>
      <c r="Q12" s="10" t="s">
        <v>159</v>
      </c>
      <c r="R12" s="264">
        <v>13313.548970858999</v>
      </c>
      <c r="S12" s="10" t="s">
        <v>181</v>
      </c>
    </row>
    <row r="13" spans="1:19" x14ac:dyDescent="0.25">
      <c r="A13" s="12" t="s">
        <v>176</v>
      </c>
      <c r="B13" s="264">
        <v>226.63800000000001</v>
      </c>
      <c r="C13" s="10" t="s">
        <v>159</v>
      </c>
      <c r="D13" s="264">
        <v>5886.62</v>
      </c>
      <c r="E13" s="10" t="s">
        <v>181</v>
      </c>
      <c r="F13" s="264">
        <v>170.755</v>
      </c>
      <c r="G13" s="10" t="s">
        <v>159</v>
      </c>
      <c r="H13" s="264">
        <v>2168.3980000000001</v>
      </c>
      <c r="I13" s="10" t="s">
        <v>181</v>
      </c>
      <c r="J13" s="264">
        <v>838.173</v>
      </c>
      <c r="K13" s="10" t="s">
        <v>181</v>
      </c>
      <c r="L13" s="264">
        <v>231.72371200000001</v>
      </c>
      <c r="M13" s="10" t="s">
        <v>159</v>
      </c>
      <c r="N13" s="264">
        <v>4169.1580000000004</v>
      </c>
      <c r="O13" s="10" t="s">
        <v>181</v>
      </c>
      <c r="P13" s="264">
        <v>657.66399999999999</v>
      </c>
      <c r="Q13" s="10" t="s">
        <v>159</v>
      </c>
      <c r="R13" s="264">
        <v>14349.129712</v>
      </c>
      <c r="S13" s="10" t="s">
        <v>181</v>
      </c>
    </row>
    <row r="14" spans="1:19" x14ac:dyDescent="0.25">
      <c r="A14" s="12" t="s">
        <v>177</v>
      </c>
      <c r="B14" s="264">
        <v>231.316</v>
      </c>
      <c r="C14" s="10" t="s">
        <v>159</v>
      </c>
      <c r="D14" s="264">
        <v>6047.2420000000002</v>
      </c>
      <c r="E14" s="10" t="s">
        <v>181</v>
      </c>
      <c r="F14" s="264">
        <v>216.833018662</v>
      </c>
      <c r="G14" s="10" t="s">
        <v>181</v>
      </c>
      <c r="H14" s="264">
        <v>2305.7170000000001</v>
      </c>
      <c r="I14" s="10" t="s">
        <v>181</v>
      </c>
      <c r="J14" s="264">
        <v>901.37599999999998</v>
      </c>
      <c r="K14" s="10" t="s">
        <v>181</v>
      </c>
      <c r="L14" s="264">
        <v>260.15880199999998</v>
      </c>
      <c r="M14" s="10" t="s">
        <v>159</v>
      </c>
      <c r="N14" s="264">
        <v>4366.28</v>
      </c>
      <c r="O14" s="10" t="s">
        <v>181</v>
      </c>
      <c r="P14" s="264">
        <v>673.44</v>
      </c>
      <c r="Q14" s="10" t="s">
        <v>159</v>
      </c>
      <c r="R14" s="264">
        <v>15002.362820662</v>
      </c>
      <c r="S14" s="10" t="s">
        <v>181</v>
      </c>
    </row>
    <row r="15" spans="1:19" x14ac:dyDescent="0.25">
      <c r="A15" s="12" t="s">
        <v>178</v>
      </c>
      <c r="B15" s="264">
        <v>242.45</v>
      </c>
      <c r="C15" s="10" t="s">
        <v>181</v>
      </c>
      <c r="D15" s="264">
        <v>6312.7060000000001</v>
      </c>
      <c r="E15" s="10" t="s">
        <v>405</v>
      </c>
      <c r="F15" s="264">
        <v>250.39500000000001</v>
      </c>
      <c r="G15" s="10" t="s">
        <v>181</v>
      </c>
      <c r="H15" s="264">
        <v>2478.4569999999999</v>
      </c>
      <c r="I15" s="10" t="s">
        <v>181</v>
      </c>
      <c r="J15" s="264">
        <v>981.7</v>
      </c>
      <c r="K15" s="10" t="s">
        <v>181</v>
      </c>
      <c r="L15" s="264">
        <v>270.75099999999998</v>
      </c>
      <c r="M15" s="10" t="s">
        <v>159</v>
      </c>
      <c r="N15" s="264">
        <v>4236.201</v>
      </c>
      <c r="O15" s="10" t="s">
        <v>181</v>
      </c>
      <c r="P15" s="264">
        <v>669.69799999999998</v>
      </c>
      <c r="Q15" s="10" t="s">
        <v>159</v>
      </c>
      <c r="R15" s="264">
        <v>15442.358</v>
      </c>
      <c r="S15" s="10" t="s">
        <v>405</v>
      </c>
    </row>
    <row r="16" spans="1:19" x14ac:dyDescent="0.25">
      <c r="A16" s="12" t="s">
        <v>182</v>
      </c>
      <c r="B16" s="264">
        <v>254.08</v>
      </c>
      <c r="C16" s="10" t="s">
        <v>181</v>
      </c>
      <c r="D16" s="264">
        <v>6614.3140000000003</v>
      </c>
      <c r="E16" s="10" t="s">
        <v>318</v>
      </c>
      <c r="F16" s="264">
        <v>267.339</v>
      </c>
      <c r="G16" s="10" t="s">
        <v>181</v>
      </c>
      <c r="H16" s="264">
        <v>2793.2939999999999</v>
      </c>
      <c r="I16" s="10" t="s">
        <v>181</v>
      </c>
      <c r="J16" s="264">
        <v>1052.953</v>
      </c>
      <c r="K16" s="10" t="s">
        <v>181</v>
      </c>
      <c r="L16" s="264">
        <v>285.23</v>
      </c>
      <c r="M16" s="10" t="s">
        <v>159</v>
      </c>
      <c r="N16" s="264">
        <v>4250.9440000000004</v>
      </c>
      <c r="O16" s="10" t="s">
        <v>181</v>
      </c>
      <c r="P16" s="264">
        <v>728.66499999999996</v>
      </c>
      <c r="Q16" s="10" t="s">
        <v>159</v>
      </c>
      <c r="R16" s="264">
        <v>16246.819</v>
      </c>
      <c r="S16" s="10" t="s">
        <v>405</v>
      </c>
    </row>
    <row r="17" spans="1:19" x14ac:dyDescent="0.25">
      <c r="A17" s="12" t="s">
        <v>183</v>
      </c>
      <c r="B17" s="264">
        <v>248.054</v>
      </c>
      <c r="C17" s="10" t="s">
        <v>181</v>
      </c>
      <c r="D17" s="264">
        <v>6924.5659999999998</v>
      </c>
      <c r="E17" s="10" t="s">
        <v>318</v>
      </c>
      <c r="F17" s="264">
        <v>272.38900000000001</v>
      </c>
      <c r="G17" s="10" t="s">
        <v>181</v>
      </c>
      <c r="H17" s="264">
        <v>2969.152</v>
      </c>
      <c r="I17" s="10" t="s">
        <v>181</v>
      </c>
      <c r="J17" s="264">
        <v>1087.086</v>
      </c>
      <c r="K17" s="10" t="s">
        <v>181</v>
      </c>
      <c r="L17" s="264">
        <v>298.416</v>
      </c>
      <c r="M17" s="10" t="s">
        <v>159</v>
      </c>
      <c r="N17" s="264">
        <v>4328.7110000000002</v>
      </c>
      <c r="O17" s="10" t="s">
        <v>181</v>
      </c>
      <c r="P17" s="264">
        <v>785.84799999999996</v>
      </c>
      <c r="Q17" s="10" t="s">
        <v>159</v>
      </c>
      <c r="R17" s="264">
        <v>16914.222000000002</v>
      </c>
      <c r="S17" s="10" t="s">
        <v>405</v>
      </c>
    </row>
    <row r="18" spans="1:19" x14ac:dyDescent="0.25">
      <c r="A18" s="12" t="s">
        <v>184</v>
      </c>
      <c r="B18" s="264">
        <v>256.78100000000001</v>
      </c>
      <c r="C18" s="10" t="s">
        <v>181</v>
      </c>
      <c r="D18" s="264">
        <v>7123.0820000000003</v>
      </c>
      <c r="E18" s="10" t="s">
        <v>318</v>
      </c>
      <c r="F18" s="264">
        <v>319.31173000000001</v>
      </c>
      <c r="G18" s="10" t="s">
        <v>181</v>
      </c>
      <c r="H18" s="264">
        <v>3120.9495870300002</v>
      </c>
      <c r="I18" s="10" t="s">
        <v>181</v>
      </c>
      <c r="J18" s="264">
        <v>1097.979</v>
      </c>
      <c r="K18" s="10" t="s">
        <v>181</v>
      </c>
      <c r="L18" s="264">
        <v>312.12400000000002</v>
      </c>
      <c r="M18" s="10" t="s">
        <v>159</v>
      </c>
      <c r="N18" s="264">
        <v>4534.8529884</v>
      </c>
      <c r="O18" s="10" t="s">
        <v>181</v>
      </c>
      <c r="P18" s="264">
        <v>851.98635999999999</v>
      </c>
      <c r="Q18" s="10" t="s">
        <v>159</v>
      </c>
      <c r="R18" s="264">
        <v>17617.06666543</v>
      </c>
      <c r="S18" s="10" t="s">
        <v>405</v>
      </c>
    </row>
    <row r="19" spans="1:19" x14ac:dyDescent="0.25">
      <c r="A19" s="12" t="s">
        <v>185</v>
      </c>
      <c r="B19" s="264">
        <v>250.10400000000001</v>
      </c>
      <c r="C19" s="10" t="s">
        <v>181</v>
      </c>
      <c r="D19" s="264">
        <v>7369.3090000000002</v>
      </c>
      <c r="E19" s="10" t="s">
        <v>318</v>
      </c>
      <c r="F19" s="264">
        <v>391.24453999999997</v>
      </c>
      <c r="G19" s="10" t="s">
        <v>181</v>
      </c>
      <c r="H19" s="264">
        <v>3011.7632867299999</v>
      </c>
      <c r="I19" s="10" t="s">
        <v>181</v>
      </c>
      <c r="J19" s="264">
        <v>1152.008</v>
      </c>
      <c r="K19" s="10" t="s">
        <v>181</v>
      </c>
      <c r="L19" s="264">
        <v>328.38600000000002</v>
      </c>
      <c r="M19" s="10" t="s">
        <v>159</v>
      </c>
      <c r="N19" s="264">
        <v>4703.5057459999998</v>
      </c>
      <c r="O19" s="10" t="s">
        <v>181</v>
      </c>
      <c r="P19" s="264">
        <v>1006.5170000000001</v>
      </c>
      <c r="Q19" s="10" t="s">
        <v>159</v>
      </c>
      <c r="R19" s="264">
        <v>18212.837572730001</v>
      </c>
      <c r="S19" s="10" t="s">
        <v>405</v>
      </c>
    </row>
    <row r="20" spans="1:19" x14ac:dyDescent="0.25">
      <c r="A20" s="12" t="s">
        <v>186</v>
      </c>
      <c r="B20" s="264">
        <v>243.86099999999999</v>
      </c>
      <c r="C20" s="10" t="s">
        <v>181</v>
      </c>
      <c r="D20" s="264">
        <v>6845.7830000000004</v>
      </c>
      <c r="E20" s="10" t="s">
        <v>159</v>
      </c>
      <c r="F20" s="264">
        <v>443.97578075000001</v>
      </c>
      <c r="G20" s="10" t="s">
        <v>181</v>
      </c>
      <c r="H20" s="264">
        <v>3197.3413636599998</v>
      </c>
      <c r="I20" s="10" t="s">
        <v>181</v>
      </c>
      <c r="J20" s="264">
        <v>1102.453</v>
      </c>
      <c r="K20" s="10" t="s">
        <v>181</v>
      </c>
      <c r="L20" s="264">
        <v>358.46199999999999</v>
      </c>
      <c r="M20" s="10" t="s">
        <v>159</v>
      </c>
      <c r="N20" s="264">
        <v>4836.4093499999999</v>
      </c>
      <c r="O20" s="10" t="s">
        <v>181</v>
      </c>
      <c r="P20" s="264">
        <v>1071.77</v>
      </c>
      <c r="Q20" s="10" t="s">
        <v>159</v>
      </c>
      <c r="R20" s="264">
        <v>18100.05549441</v>
      </c>
      <c r="S20" s="10" t="s">
        <v>181</v>
      </c>
    </row>
    <row r="21" spans="1:19" x14ac:dyDescent="0.25">
      <c r="A21" s="12" t="s">
        <v>188</v>
      </c>
      <c r="B21" s="264">
        <v>243.52099999999999</v>
      </c>
      <c r="C21" s="10" t="s">
        <v>181</v>
      </c>
      <c r="D21" s="264">
        <v>7150.3739999999998</v>
      </c>
      <c r="E21" s="10" t="s">
        <v>159</v>
      </c>
      <c r="F21" s="264">
        <v>500.42891147</v>
      </c>
      <c r="G21" s="10" t="s">
        <v>181</v>
      </c>
      <c r="H21" s="264">
        <v>3344.337</v>
      </c>
      <c r="I21" s="10" t="s">
        <v>181</v>
      </c>
      <c r="J21" s="264">
        <v>1133.752</v>
      </c>
      <c r="K21" s="10" t="s">
        <v>181</v>
      </c>
      <c r="L21" s="264">
        <v>395.90199999999999</v>
      </c>
      <c r="M21" s="10" t="s">
        <v>159</v>
      </c>
      <c r="N21" s="264">
        <v>5106.6899039999998</v>
      </c>
      <c r="O21" s="10" t="s">
        <v>181</v>
      </c>
      <c r="P21" s="264">
        <v>1164.1585831</v>
      </c>
      <c r="Q21" s="10" t="s">
        <v>159</v>
      </c>
      <c r="R21" s="264">
        <v>19039.163398569999</v>
      </c>
      <c r="S21" s="10" t="s">
        <v>181</v>
      </c>
    </row>
    <row r="22" spans="1:19" x14ac:dyDescent="0.25">
      <c r="A22" s="12" t="s">
        <v>189</v>
      </c>
      <c r="B22" s="264">
        <v>243.00200000000001</v>
      </c>
      <c r="C22" s="10" t="s">
        <v>181</v>
      </c>
      <c r="D22" s="264">
        <v>6673.0119999999997</v>
      </c>
      <c r="E22" s="10" t="s">
        <v>181</v>
      </c>
      <c r="F22" s="264">
        <v>543.06910800000003</v>
      </c>
      <c r="G22" s="10" t="s">
        <v>181</v>
      </c>
      <c r="H22" s="264">
        <v>3215.3560000000002</v>
      </c>
      <c r="I22" s="10" t="s">
        <v>181</v>
      </c>
      <c r="J22" s="264">
        <v>1140.8320000000001</v>
      </c>
      <c r="K22" s="10" t="s">
        <v>181</v>
      </c>
      <c r="L22" s="264">
        <v>383.42700000000002</v>
      </c>
      <c r="M22" s="10" t="s">
        <v>159</v>
      </c>
      <c r="N22" s="264">
        <v>5120.5668895839999</v>
      </c>
      <c r="O22" s="10" t="s">
        <v>181</v>
      </c>
      <c r="P22" s="264">
        <v>1136.8219999999999</v>
      </c>
      <c r="Q22" s="10" t="s">
        <v>159</v>
      </c>
      <c r="R22" s="264">
        <v>18456.086997584</v>
      </c>
      <c r="S22" s="10" t="s">
        <v>181</v>
      </c>
    </row>
    <row r="23" spans="1:19" x14ac:dyDescent="0.25">
      <c r="A23" s="12" t="s">
        <v>190</v>
      </c>
      <c r="B23" s="264">
        <v>245.17500000000001</v>
      </c>
      <c r="C23" s="10" t="s">
        <v>181</v>
      </c>
      <c r="D23" s="264">
        <v>7444.9849999999997</v>
      </c>
      <c r="E23" s="10" t="s">
        <v>159</v>
      </c>
      <c r="F23" s="264">
        <v>570.25244199999997</v>
      </c>
      <c r="G23" s="10" t="s">
        <v>181</v>
      </c>
      <c r="H23" s="264">
        <v>3321.35</v>
      </c>
      <c r="I23" s="10" t="s">
        <v>181</v>
      </c>
      <c r="J23" s="264">
        <v>1145.1120000000001</v>
      </c>
      <c r="K23" s="10" t="s">
        <v>181</v>
      </c>
      <c r="L23" s="264">
        <v>392.46</v>
      </c>
      <c r="M23" s="10" t="s">
        <v>159</v>
      </c>
      <c r="N23" s="264">
        <v>5183.4110000000001</v>
      </c>
      <c r="O23" s="10" t="s">
        <v>181</v>
      </c>
      <c r="P23" s="264">
        <v>1118.6601000000001</v>
      </c>
      <c r="Q23" s="10" t="s">
        <v>159</v>
      </c>
      <c r="R23" s="264">
        <v>19421.405542</v>
      </c>
      <c r="S23" s="10" t="s">
        <v>181</v>
      </c>
    </row>
    <row r="24" spans="1:19" x14ac:dyDescent="0.25">
      <c r="A24" s="12" t="s">
        <v>191</v>
      </c>
      <c r="B24" s="264">
        <v>247.12299999999999</v>
      </c>
      <c r="C24" s="10" t="s">
        <v>181</v>
      </c>
      <c r="D24" s="264">
        <v>7807.9049999999997</v>
      </c>
      <c r="E24" s="10" t="s">
        <v>159</v>
      </c>
      <c r="F24" s="264">
        <v>692.84770500000002</v>
      </c>
      <c r="G24" s="10" t="s">
        <v>181</v>
      </c>
      <c r="H24" s="264">
        <v>3477.4989999999998</v>
      </c>
      <c r="I24" s="10" t="s">
        <v>181</v>
      </c>
      <c r="J24" s="264">
        <v>1163.68</v>
      </c>
      <c r="K24" s="10" t="s">
        <v>181</v>
      </c>
      <c r="L24" s="264">
        <v>384.14400000000001</v>
      </c>
      <c r="M24" s="10" t="s">
        <v>159</v>
      </c>
      <c r="N24" s="264">
        <v>5462.1509999999998</v>
      </c>
      <c r="O24" s="10" t="s">
        <v>181</v>
      </c>
      <c r="P24" s="264">
        <v>1313.4136000000001</v>
      </c>
      <c r="Q24" s="10" t="s">
        <v>159</v>
      </c>
      <c r="R24" s="264">
        <v>20548.763305</v>
      </c>
      <c r="S24" s="10" t="s">
        <v>181</v>
      </c>
    </row>
    <row r="25" spans="1:19" x14ac:dyDescent="0.25">
      <c r="A25" s="12" t="s">
        <v>192</v>
      </c>
      <c r="B25" s="264">
        <v>243.584</v>
      </c>
      <c r="C25" s="10" t="s">
        <v>181</v>
      </c>
      <c r="D25" s="264">
        <v>8051.68</v>
      </c>
      <c r="E25" s="10" t="s">
        <v>159</v>
      </c>
      <c r="F25" s="264">
        <v>820.86435600000004</v>
      </c>
      <c r="G25" s="10" t="s">
        <v>181</v>
      </c>
      <c r="H25" s="264">
        <v>3556.462</v>
      </c>
      <c r="I25" s="10" t="s">
        <v>181</v>
      </c>
      <c r="J25" s="264">
        <v>1132.691</v>
      </c>
      <c r="K25" s="10" t="s">
        <v>181</v>
      </c>
      <c r="L25" s="264">
        <v>320.32499999999999</v>
      </c>
      <c r="M25" s="10" t="s">
        <v>159</v>
      </c>
      <c r="N25" s="264">
        <v>5341.2560000000003</v>
      </c>
      <c r="O25" s="10" t="s">
        <v>181</v>
      </c>
      <c r="P25" s="264">
        <v>1328.684</v>
      </c>
      <c r="Q25" s="10" t="s">
        <v>159</v>
      </c>
      <c r="R25" s="264">
        <v>20795.546355999999</v>
      </c>
      <c r="S25" s="10" t="s">
        <v>181</v>
      </c>
    </row>
    <row r="26" spans="1:19" x14ac:dyDescent="0.25">
      <c r="A26" s="12" t="s">
        <v>193</v>
      </c>
      <c r="B26" s="264">
        <v>234.137</v>
      </c>
      <c r="C26" s="10" t="s">
        <v>181</v>
      </c>
      <c r="D26" s="264">
        <v>8286.2456755300009</v>
      </c>
      <c r="E26" s="10" t="s">
        <v>159</v>
      </c>
      <c r="F26" s="264">
        <v>939.64446499999997</v>
      </c>
      <c r="G26" s="10" t="s">
        <v>181</v>
      </c>
      <c r="H26" s="264">
        <v>3499.625</v>
      </c>
      <c r="I26" s="10" t="s">
        <v>181</v>
      </c>
      <c r="J26" s="264">
        <v>1143.75661952</v>
      </c>
      <c r="K26" s="10" t="s">
        <v>181</v>
      </c>
      <c r="L26" s="264">
        <v>316.16461600000002</v>
      </c>
      <c r="M26" s="10" t="s">
        <v>159</v>
      </c>
      <c r="N26" s="264">
        <v>5350.7352406297996</v>
      </c>
      <c r="O26" s="10" t="s">
        <v>181</v>
      </c>
      <c r="P26" s="264">
        <v>1511.3389999999999</v>
      </c>
      <c r="Q26" s="10" t="s">
        <v>159</v>
      </c>
      <c r="R26" s="264">
        <v>21281.647616679798</v>
      </c>
      <c r="S26" s="10" t="s">
        <v>181</v>
      </c>
    </row>
    <row r="27" spans="1:19" x14ac:dyDescent="0.25">
      <c r="A27" s="12" t="s">
        <v>194</v>
      </c>
      <c r="B27" s="264">
        <v>230.17</v>
      </c>
      <c r="C27" s="10" t="s">
        <v>181</v>
      </c>
      <c r="D27" s="264">
        <v>8959.75</v>
      </c>
      <c r="E27" s="10" t="s">
        <v>159</v>
      </c>
      <c r="F27" s="264">
        <v>1181.3960480000001</v>
      </c>
      <c r="G27" s="10" t="s">
        <v>181</v>
      </c>
      <c r="H27" s="264">
        <v>3744.7959999999998</v>
      </c>
      <c r="I27" s="10" t="s">
        <v>181</v>
      </c>
      <c r="J27" s="264">
        <v>1140.48833027</v>
      </c>
      <c r="K27" s="10" t="s">
        <v>181</v>
      </c>
      <c r="L27" s="264">
        <v>320.69947999999999</v>
      </c>
      <c r="M27" s="10" t="s">
        <v>159</v>
      </c>
      <c r="N27" s="264">
        <v>5753.7395122999997</v>
      </c>
      <c r="O27" s="10" t="s">
        <v>181</v>
      </c>
      <c r="P27" s="264">
        <v>1577.231</v>
      </c>
      <c r="Q27" s="10" t="s">
        <v>159</v>
      </c>
      <c r="R27" s="264">
        <v>22908.270370570001</v>
      </c>
      <c r="S27" s="10" t="s">
        <v>181</v>
      </c>
    </row>
    <row r="28" spans="1:19" x14ac:dyDescent="0.25">
      <c r="A28" s="12" t="s">
        <v>196</v>
      </c>
      <c r="B28" s="264">
        <v>232.428</v>
      </c>
      <c r="C28" s="10" t="s">
        <v>181</v>
      </c>
      <c r="D28" s="264">
        <v>9468.3989999999994</v>
      </c>
      <c r="E28" s="10" t="s">
        <v>181</v>
      </c>
      <c r="F28" s="264">
        <v>1451.11049</v>
      </c>
      <c r="G28" s="10" t="s">
        <v>181</v>
      </c>
      <c r="H28" s="264">
        <v>3858.2152314199998</v>
      </c>
      <c r="I28" s="10" t="s">
        <v>181</v>
      </c>
      <c r="J28" s="264">
        <v>1164.3489999999999</v>
      </c>
      <c r="K28" s="10" t="s">
        <v>181</v>
      </c>
      <c r="L28" s="264">
        <v>326.44220000000001</v>
      </c>
      <c r="M28" s="10" t="s">
        <v>159</v>
      </c>
      <c r="N28" s="264">
        <v>5793.6328171300001</v>
      </c>
      <c r="O28" s="10" t="s">
        <v>181</v>
      </c>
      <c r="P28" s="264">
        <v>1510.0740000000001</v>
      </c>
      <c r="Q28" s="10" t="s">
        <v>159</v>
      </c>
      <c r="R28" s="264">
        <v>23804.650738550001</v>
      </c>
      <c r="S28" s="10" t="s">
        <v>181</v>
      </c>
    </row>
    <row r="29" spans="1:19" x14ac:dyDescent="0.25">
      <c r="A29" s="12" t="s">
        <v>197</v>
      </c>
      <c r="B29" s="264">
        <v>243.70400000000001</v>
      </c>
      <c r="C29" s="10" t="s">
        <v>181</v>
      </c>
      <c r="D29" s="264">
        <v>9531.5730000000003</v>
      </c>
      <c r="E29" s="10" t="s">
        <v>181</v>
      </c>
      <c r="F29" s="264">
        <v>1855.011649</v>
      </c>
      <c r="G29" s="10" t="s">
        <v>181</v>
      </c>
      <c r="H29" s="264">
        <v>3855.69550789</v>
      </c>
      <c r="I29" s="10" t="s">
        <v>181</v>
      </c>
      <c r="J29" s="264">
        <v>1077.3522470698999</v>
      </c>
      <c r="K29" s="10" t="s">
        <v>181</v>
      </c>
      <c r="L29" s="264">
        <v>309.02890160999999</v>
      </c>
      <c r="M29" s="10" t="s">
        <v>159</v>
      </c>
      <c r="N29" s="264">
        <v>5475.0400287949997</v>
      </c>
      <c r="O29" s="10" t="s">
        <v>181</v>
      </c>
      <c r="P29" s="264">
        <v>1350.20595895</v>
      </c>
      <c r="Q29" s="10" t="s">
        <v>159</v>
      </c>
      <c r="R29" s="264">
        <v>23697.611293314902</v>
      </c>
      <c r="S29" s="10" t="s">
        <v>181</v>
      </c>
    </row>
    <row r="30" spans="1:19" x14ac:dyDescent="0.25">
      <c r="A30" s="12" t="s">
        <v>199</v>
      </c>
      <c r="B30" s="264">
        <v>242.66800000000001</v>
      </c>
      <c r="C30" s="10" t="s">
        <v>181</v>
      </c>
      <c r="D30" s="264">
        <v>9836.0360000000001</v>
      </c>
      <c r="E30" s="10" t="s">
        <v>181</v>
      </c>
      <c r="F30" s="264">
        <v>2262.7350000000001</v>
      </c>
      <c r="G30" s="10" t="s">
        <v>202</v>
      </c>
      <c r="H30" s="264">
        <v>4056.4080208999999</v>
      </c>
      <c r="I30" s="10" t="s">
        <v>181</v>
      </c>
      <c r="J30" s="264">
        <v>1229.365</v>
      </c>
      <c r="K30" s="10" t="s">
        <v>201</v>
      </c>
      <c r="L30" s="264">
        <v>304.05240053</v>
      </c>
      <c r="M30" s="10" t="s">
        <v>159</v>
      </c>
      <c r="N30" s="264">
        <v>5813.8262622357197</v>
      </c>
      <c r="O30" s="10" t="s">
        <v>181</v>
      </c>
      <c r="P30" s="264">
        <v>1307.2739999999999</v>
      </c>
      <c r="Q30" s="10" t="s">
        <v>201</v>
      </c>
      <c r="R30" s="264">
        <v>25052.364683665699</v>
      </c>
      <c r="S30" s="10" t="s">
        <v>202</v>
      </c>
    </row>
    <row r="31" spans="1:19" x14ac:dyDescent="0.25">
      <c r="A31" s="12" t="s">
        <v>200</v>
      </c>
      <c r="B31" s="264">
        <v>253.221</v>
      </c>
      <c r="C31" s="10" t="s">
        <v>202</v>
      </c>
      <c r="D31" s="264">
        <v>9966.3384000000005</v>
      </c>
      <c r="E31" s="10" t="s">
        <v>181</v>
      </c>
      <c r="F31" s="264">
        <v>2390.9299999999998</v>
      </c>
      <c r="G31" s="10" t="s">
        <v>202</v>
      </c>
      <c r="H31" s="264">
        <v>4296.0223257799798</v>
      </c>
      <c r="I31" s="10" t="s">
        <v>181</v>
      </c>
      <c r="J31" s="264">
        <v>1222.10853797</v>
      </c>
      <c r="K31" s="10" t="s">
        <v>201</v>
      </c>
      <c r="L31" s="264">
        <v>309.24896005189999</v>
      </c>
      <c r="M31" s="10" t="s">
        <v>201</v>
      </c>
      <c r="N31" s="264">
        <v>5827.9215745110696</v>
      </c>
      <c r="O31" s="10" t="s">
        <v>202</v>
      </c>
      <c r="P31" s="264">
        <v>1316.4380000000001</v>
      </c>
      <c r="Q31" s="10" t="s">
        <v>201</v>
      </c>
      <c r="R31" s="264">
        <v>25582.228798312899</v>
      </c>
      <c r="S31" s="10" t="s">
        <v>202</v>
      </c>
    </row>
    <row r="32" spans="1:19" x14ac:dyDescent="0.25">
      <c r="A32" s="15" t="s">
        <v>203</v>
      </c>
      <c r="B32" s="265">
        <v>278.56200000000001</v>
      </c>
      <c r="C32" s="14" t="s">
        <v>159</v>
      </c>
      <c r="D32" s="265">
        <v>9574.7009999999991</v>
      </c>
      <c r="E32" s="14" t="s">
        <v>159</v>
      </c>
      <c r="F32" s="265">
        <v>249.498344</v>
      </c>
      <c r="G32" s="14" t="s">
        <v>159</v>
      </c>
      <c r="H32" s="265">
        <v>3860.8709438199999</v>
      </c>
      <c r="I32" s="14" t="s">
        <v>181</v>
      </c>
      <c r="J32" s="265">
        <v>1039.23927897</v>
      </c>
      <c r="K32" s="14" t="s">
        <v>159</v>
      </c>
      <c r="L32" s="265">
        <v>256.00707299999999</v>
      </c>
      <c r="M32" s="14" t="s">
        <v>159</v>
      </c>
      <c r="N32" s="265">
        <v>4606.4739460483197</v>
      </c>
      <c r="O32" s="14" t="s">
        <v>181</v>
      </c>
      <c r="P32" s="265">
        <v>1377.893</v>
      </c>
      <c r="Q32" s="14" t="s">
        <v>159</v>
      </c>
      <c r="R32" s="265">
        <v>21243.2455858383</v>
      </c>
      <c r="S32" s="14" t="s">
        <v>181</v>
      </c>
    </row>
    <row r="34" spans="1:2" x14ac:dyDescent="0.25">
      <c r="A34" s="16" t="s">
        <v>204</v>
      </c>
      <c r="B34" s="16" t="s">
        <v>218</v>
      </c>
    </row>
    <row r="37" spans="1:2" x14ac:dyDescent="0.25">
      <c r="B37" s="16" t="s">
        <v>322</v>
      </c>
    </row>
    <row r="38" spans="1:2" x14ac:dyDescent="0.25">
      <c r="B38" s="16" t="s">
        <v>210</v>
      </c>
    </row>
    <row r="39" spans="1:2" x14ac:dyDescent="0.25">
      <c r="B39" s="16" t="s">
        <v>211</v>
      </c>
    </row>
    <row r="42" spans="1:2" x14ac:dyDescent="0.25">
      <c r="A42" s="17" t="str">
        <f>HYPERLINK("#'TOTAL 4'!A2", "&lt;&lt;&lt; Previous table")</f>
        <v>&lt;&lt;&lt; Previous table</v>
      </c>
    </row>
    <row r="43" spans="1:2" x14ac:dyDescent="0.25">
      <c r="A43" s="17" t="str">
        <f>HYPERLINK("#'TOTAL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dimension ref="A1:S4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HYPERLINK("#'INDEX'!B131", "Link to index")</f>
        <v>Link to index</v>
      </c>
    </row>
    <row r="2" spans="1:19" ht="15.75" customHeight="1" x14ac:dyDescent="0.25">
      <c r="A2" s="287" t="s">
        <v>464</v>
      </c>
      <c r="B2" s="286"/>
      <c r="C2" s="286"/>
      <c r="D2" s="286"/>
      <c r="E2" s="286"/>
      <c r="F2" s="286"/>
      <c r="G2" s="286"/>
      <c r="H2" s="286"/>
      <c r="I2" s="286"/>
      <c r="J2" s="286"/>
      <c r="K2" s="286"/>
      <c r="L2" s="286"/>
      <c r="M2" s="286"/>
      <c r="N2" s="286"/>
      <c r="O2" s="286"/>
      <c r="P2" s="286"/>
      <c r="Q2" s="286"/>
      <c r="R2" s="286"/>
      <c r="S2" s="286"/>
    </row>
    <row r="3" spans="1:19" ht="15.75" customHeight="1" x14ac:dyDescent="0.25">
      <c r="A3" s="287" t="s">
        <v>149</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266">
        <v>325.69557299684499</v>
      </c>
      <c r="C7" s="10" t="s">
        <v>159</v>
      </c>
      <c r="D7" s="266">
        <v>6024.92632353312</v>
      </c>
      <c r="E7" s="10" t="s">
        <v>159</v>
      </c>
      <c r="F7" s="266">
        <v>126.568573312303</v>
      </c>
      <c r="G7" s="10" t="s">
        <v>159</v>
      </c>
      <c r="H7" s="266">
        <v>2281.3835677760298</v>
      </c>
      <c r="I7" s="10" t="s">
        <v>181</v>
      </c>
      <c r="J7" s="266">
        <v>822.02417380126201</v>
      </c>
      <c r="K7" s="10" t="s">
        <v>181</v>
      </c>
      <c r="L7" s="266">
        <v>250.985254369085</v>
      </c>
      <c r="M7" s="10" t="s">
        <v>159</v>
      </c>
      <c r="N7" s="266">
        <v>3859.4226929810702</v>
      </c>
      <c r="O7" s="10" t="s">
        <v>159</v>
      </c>
      <c r="P7" s="266">
        <v>1256.1462954968499</v>
      </c>
      <c r="Q7" s="10" t="s">
        <v>159</v>
      </c>
      <c r="R7" s="266">
        <v>14947.152454266599</v>
      </c>
      <c r="S7" s="10" t="s">
        <v>181</v>
      </c>
    </row>
    <row r="8" spans="1:19" x14ac:dyDescent="0.25">
      <c r="A8" s="12" t="s">
        <v>171</v>
      </c>
      <c r="B8" s="266">
        <v>316.20201743570402</v>
      </c>
      <c r="C8" s="10" t="s">
        <v>159</v>
      </c>
      <c r="D8" s="266">
        <v>6584.9719104128299</v>
      </c>
      <c r="E8" s="10" t="s">
        <v>159</v>
      </c>
      <c r="F8" s="266">
        <v>171.03476601815399</v>
      </c>
      <c r="G8" s="10" t="s">
        <v>159</v>
      </c>
      <c r="H8" s="266">
        <v>2535.69464927642</v>
      </c>
      <c r="I8" s="10" t="s">
        <v>181</v>
      </c>
      <c r="J8" s="266">
        <v>999.04236913766999</v>
      </c>
      <c r="K8" s="10" t="s">
        <v>181</v>
      </c>
      <c r="L8" s="266">
        <v>259.21952238275298</v>
      </c>
      <c r="M8" s="10" t="s">
        <v>159</v>
      </c>
      <c r="N8" s="266">
        <v>4456.1776232980301</v>
      </c>
      <c r="O8" s="10" t="s">
        <v>159</v>
      </c>
      <c r="P8" s="266">
        <v>1319.0609637443299</v>
      </c>
      <c r="Q8" s="10" t="s">
        <v>159</v>
      </c>
      <c r="R8" s="266">
        <v>16641.403821705899</v>
      </c>
      <c r="S8" s="10" t="s">
        <v>181</v>
      </c>
    </row>
    <row r="9" spans="1:19" x14ac:dyDescent="0.25">
      <c r="A9" s="12" t="s">
        <v>172</v>
      </c>
      <c r="B9" s="266">
        <v>294.41505522388098</v>
      </c>
      <c r="C9" s="10" t="s">
        <v>159</v>
      </c>
      <c r="D9" s="266">
        <v>6841.8158880597002</v>
      </c>
      <c r="E9" s="10" t="s">
        <v>159</v>
      </c>
      <c r="F9" s="266">
        <v>173.306304716418</v>
      </c>
      <c r="G9" s="10" t="s">
        <v>159</v>
      </c>
      <c r="H9" s="266">
        <v>2720.7787507462699</v>
      </c>
      <c r="I9" s="10" t="s">
        <v>181</v>
      </c>
      <c r="J9" s="266">
        <v>1060.2350820895499</v>
      </c>
      <c r="K9" s="10" t="s">
        <v>181</v>
      </c>
      <c r="L9" s="266">
        <v>277.20478487193998</v>
      </c>
      <c r="M9" s="10" t="s">
        <v>159</v>
      </c>
      <c r="N9" s="266">
        <v>4760.5134549253698</v>
      </c>
      <c r="O9" s="10" t="s">
        <v>181</v>
      </c>
      <c r="P9" s="266">
        <v>1208.09381074627</v>
      </c>
      <c r="Q9" s="10" t="s">
        <v>159</v>
      </c>
      <c r="R9" s="266">
        <v>17336.363131379399</v>
      </c>
      <c r="S9" s="10" t="s">
        <v>181</v>
      </c>
    </row>
    <row r="10" spans="1:19" x14ac:dyDescent="0.25">
      <c r="A10" s="12" t="s">
        <v>173</v>
      </c>
      <c r="B10" s="266">
        <v>308.81538805970098</v>
      </c>
      <c r="C10" s="10" t="s">
        <v>159</v>
      </c>
      <c r="D10" s="266">
        <v>7818.73142835821</v>
      </c>
      <c r="E10" s="10" t="s">
        <v>159</v>
      </c>
      <c r="F10" s="266">
        <v>191.90485522388099</v>
      </c>
      <c r="G10" s="10" t="s">
        <v>159</v>
      </c>
      <c r="H10" s="266">
        <v>3042.35222238806</v>
      </c>
      <c r="I10" s="10" t="s">
        <v>181</v>
      </c>
      <c r="J10" s="266">
        <v>1146.8771134328399</v>
      </c>
      <c r="K10" s="10" t="s">
        <v>181</v>
      </c>
      <c r="L10" s="266">
        <v>305.94534594776098</v>
      </c>
      <c r="M10" s="10" t="s">
        <v>159</v>
      </c>
      <c r="N10" s="266">
        <v>5520.95705820895</v>
      </c>
      <c r="O10" s="10" t="s">
        <v>181</v>
      </c>
      <c r="P10" s="266">
        <v>1206.8822417910401</v>
      </c>
      <c r="Q10" s="10" t="s">
        <v>159</v>
      </c>
      <c r="R10" s="266">
        <v>19542.4656534104</v>
      </c>
      <c r="S10" s="10" t="s">
        <v>181</v>
      </c>
    </row>
    <row r="11" spans="1:19" x14ac:dyDescent="0.25">
      <c r="A11" s="12" t="s">
        <v>174</v>
      </c>
      <c r="B11" s="266">
        <v>341.54366961651903</v>
      </c>
      <c r="C11" s="10" t="s">
        <v>159</v>
      </c>
      <c r="D11" s="266">
        <v>8711.3687005899701</v>
      </c>
      <c r="E11" s="10" t="s">
        <v>159</v>
      </c>
      <c r="F11" s="266">
        <v>208.652833923304</v>
      </c>
      <c r="G11" s="10" t="s">
        <v>159</v>
      </c>
      <c r="H11" s="266">
        <v>3400.3854572271398</v>
      </c>
      <c r="I11" s="10" t="s">
        <v>181</v>
      </c>
      <c r="J11" s="266">
        <v>1227.5565221238901</v>
      </c>
      <c r="K11" s="10" t="s">
        <v>181</v>
      </c>
      <c r="L11" s="266">
        <v>335.26037463126801</v>
      </c>
      <c r="M11" s="10" t="s">
        <v>159</v>
      </c>
      <c r="N11" s="266">
        <v>5898.9866843657801</v>
      </c>
      <c r="O11" s="10" t="s">
        <v>181</v>
      </c>
      <c r="P11" s="266">
        <v>1102.2831150442501</v>
      </c>
      <c r="Q11" s="10" t="s">
        <v>159</v>
      </c>
      <c r="R11" s="266">
        <v>21226.037357522098</v>
      </c>
      <c r="S11" s="10" t="s">
        <v>181</v>
      </c>
    </row>
    <row r="12" spans="1:19" x14ac:dyDescent="0.25">
      <c r="A12" s="12" t="s">
        <v>175</v>
      </c>
      <c r="B12" s="266">
        <v>349.80244524495703</v>
      </c>
      <c r="C12" s="10" t="s">
        <v>159</v>
      </c>
      <c r="D12" s="266">
        <v>9203.4048472622508</v>
      </c>
      <c r="E12" s="10" t="s">
        <v>159</v>
      </c>
      <c r="F12" s="266">
        <v>246.260614697406</v>
      </c>
      <c r="G12" s="10" t="s">
        <v>159</v>
      </c>
      <c r="H12" s="266">
        <v>3366.0364265129701</v>
      </c>
      <c r="I12" s="10" t="s">
        <v>181</v>
      </c>
      <c r="J12" s="266">
        <v>1280.01210662824</v>
      </c>
      <c r="K12" s="10" t="s">
        <v>181</v>
      </c>
      <c r="L12" s="266">
        <v>349.44929493351998</v>
      </c>
      <c r="M12" s="10" t="s">
        <v>159</v>
      </c>
      <c r="N12" s="266">
        <v>6306.1501440922202</v>
      </c>
      <c r="O12" s="10" t="s">
        <v>181</v>
      </c>
      <c r="P12" s="266">
        <v>1094.52700144092</v>
      </c>
      <c r="Q12" s="10" t="s">
        <v>159</v>
      </c>
      <c r="R12" s="266">
        <v>22195.642880812498</v>
      </c>
      <c r="S12" s="10" t="s">
        <v>181</v>
      </c>
    </row>
    <row r="13" spans="1:19" x14ac:dyDescent="0.25">
      <c r="A13" s="12" t="s">
        <v>176</v>
      </c>
      <c r="B13" s="266">
        <v>356.27739945652201</v>
      </c>
      <c r="C13" s="10" t="s">
        <v>159</v>
      </c>
      <c r="D13" s="266">
        <v>9253.8306250000005</v>
      </c>
      <c r="E13" s="10" t="s">
        <v>181</v>
      </c>
      <c r="F13" s="266">
        <v>268.42871603260897</v>
      </c>
      <c r="G13" s="10" t="s">
        <v>159</v>
      </c>
      <c r="H13" s="266">
        <v>3408.74522554348</v>
      </c>
      <c r="I13" s="10" t="s">
        <v>181</v>
      </c>
      <c r="J13" s="266">
        <v>1317.6170665760901</v>
      </c>
      <c r="K13" s="10" t="s">
        <v>181</v>
      </c>
      <c r="L13" s="266">
        <v>364.27219400000001</v>
      </c>
      <c r="M13" s="10" t="s">
        <v>159</v>
      </c>
      <c r="N13" s="266">
        <v>6553.9616929347803</v>
      </c>
      <c r="O13" s="10" t="s">
        <v>181</v>
      </c>
      <c r="P13" s="266">
        <v>1033.85495652174</v>
      </c>
      <c r="Q13" s="10" t="s">
        <v>159</v>
      </c>
      <c r="R13" s="266">
        <v>22556.987876065199</v>
      </c>
      <c r="S13" s="10" t="s">
        <v>181</v>
      </c>
    </row>
    <row r="14" spans="1:19" x14ac:dyDescent="0.25">
      <c r="A14" s="12" t="s">
        <v>177</v>
      </c>
      <c r="B14" s="266">
        <v>353.54374108322298</v>
      </c>
      <c r="C14" s="10" t="s">
        <v>159</v>
      </c>
      <c r="D14" s="266">
        <v>9242.6142589167794</v>
      </c>
      <c r="E14" s="10" t="s">
        <v>181</v>
      </c>
      <c r="F14" s="266">
        <v>331.40792944773301</v>
      </c>
      <c r="G14" s="10" t="s">
        <v>181</v>
      </c>
      <c r="H14" s="266">
        <v>3524.0615178335502</v>
      </c>
      <c r="I14" s="10" t="s">
        <v>181</v>
      </c>
      <c r="J14" s="266">
        <v>1377.6645072655199</v>
      </c>
      <c r="K14" s="10" t="s">
        <v>181</v>
      </c>
      <c r="L14" s="266">
        <v>397.62712538176999</v>
      </c>
      <c r="M14" s="10" t="s">
        <v>159</v>
      </c>
      <c r="N14" s="266">
        <v>6673.4292734478204</v>
      </c>
      <c r="O14" s="10" t="s">
        <v>181</v>
      </c>
      <c r="P14" s="266">
        <v>1029.2867635402899</v>
      </c>
      <c r="Q14" s="10" t="s">
        <v>159</v>
      </c>
      <c r="R14" s="266">
        <v>22929.635116916699</v>
      </c>
      <c r="S14" s="10" t="s">
        <v>181</v>
      </c>
    </row>
    <row r="15" spans="1:19" x14ac:dyDescent="0.25">
      <c r="A15" s="12" t="s">
        <v>178</v>
      </c>
      <c r="B15" s="266">
        <v>359.634166666667</v>
      </c>
      <c r="C15" s="10" t="s">
        <v>181</v>
      </c>
      <c r="D15" s="266">
        <v>9363.8472333333302</v>
      </c>
      <c r="E15" s="10" t="s">
        <v>405</v>
      </c>
      <c r="F15" s="266">
        <v>371.41924999999998</v>
      </c>
      <c r="G15" s="10" t="s">
        <v>181</v>
      </c>
      <c r="H15" s="266">
        <v>3676.3778833333299</v>
      </c>
      <c r="I15" s="10" t="s">
        <v>181</v>
      </c>
      <c r="J15" s="266">
        <v>1456.1883333333301</v>
      </c>
      <c r="K15" s="10" t="s">
        <v>181</v>
      </c>
      <c r="L15" s="266">
        <v>401.61398333333301</v>
      </c>
      <c r="M15" s="10" t="s">
        <v>159</v>
      </c>
      <c r="N15" s="266">
        <v>6283.6981500000002</v>
      </c>
      <c r="O15" s="10" t="s">
        <v>181</v>
      </c>
      <c r="P15" s="266">
        <v>993.38536666666698</v>
      </c>
      <c r="Q15" s="10" t="s">
        <v>159</v>
      </c>
      <c r="R15" s="266">
        <v>22906.164366666701</v>
      </c>
      <c r="S15" s="10" t="s">
        <v>405</v>
      </c>
    </row>
    <row r="16" spans="1:19" x14ac:dyDescent="0.25">
      <c r="A16" s="12" t="s">
        <v>182</v>
      </c>
      <c r="B16" s="266">
        <v>367.92310387984998</v>
      </c>
      <c r="C16" s="10" t="s">
        <v>181</v>
      </c>
      <c r="D16" s="266">
        <v>9577.92402753442</v>
      </c>
      <c r="E16" s="10" t="s">
        <v>318</v>
      </c>
      <c r="F16" s="266">
        <v>387.12293241551902</v>
      </c>
      <c r="G16" s="10" t="s">
        <v>181</v>
      </c>
      <c r="H16" s="266">
        <v>4044.8575193992501</v>
      </c>
      <c r="I16" s="10" t="s">
        <v>181</v>
      </c>
      <c r="J16" s="266">
        <v>1524.73920025031</v>
      </c>
      <c r="K16" s="10" t="s">
        <v>181</v>
      </c>
      <c r="L16" s="266">
        <v>413.03017521902399</v>
      </c>
      <c r="M16" s="10" t="s">
        <v>159</v>
      </c>
      <c r="N16" s="266">
        <v>6155.6222878598201</v>
      </c>
      <c r="O16" s="10" t="s">
        <v>181</v>
      </c>
      <c r="P16" s="266">
        <v>1055.1506946182701</v>
      </c>
      <c r="Q16" s="10" t="s">
        <v>159</v>
      </c>
      <c r="R16" s="266">
        <v>23526.369941176501</v>
      </c>
      <c r="S16" s="10" t="s">
        <v>405</v>
      </c>
    </row>
    <row r="17" spans="1:19" x14ac:dyDescent="0.25">
      <c r="A17" s="12" t="s">
        <v>183</v>
      </c>
      <c r="B17" s="266">
        <v>350.85388508557497</v>
      </c>
      <c r="C17" s="10" t="s">
        <v>181</v>
      </c>
      <c r="D17" s="266">
        <v>9794.2822273838592</v>
      </c>
      <c r="E17" s="10" t="s">
        <v>318</v>
      </c>
      <c r="F17" s="266">
        <v>385.27392787286101</v>
      </c>
      <c r="G17" s="10" t="s">
        <v>181</v>
      </c>
      <c r="H17" s="266">
        <v>4199.6440880195596</v>
      </c>
      <c r="I17" s="10" t="s">
        <v>181</v>
      </c>
      <c r="J17" s="266">
        <v>1537.6020806846</v>
      </c>
      <c r="K17" s="10" t="s">
        <v>181</v>
      </c>
      <c r="L17" s="266">
        <v>422.08717848410799</v>
      </c>
      <c r="M17" s="10" t="s">
        <v>159</v>
      </c>
      <c r="N17" s="266">
        <v>6122.6389083129598</v>
      </c>
      <c r="O17" s="10" t="s">
        <v>181</v>
      </c>
      <c r="P17" s="266">
        <v>1111.52339364303</v>
      </c>
      <c r="Q17" s="10" t="s">
        <v>159</v>
      </c>
      <c r="R17" s="266">
        <v>23923.905689486601</v>
      </c>
      <c r="S17" s="10" t="s">
        <v>405</v>
      </c>
    </row>
    <row r="18" spans="1:19" x14ac:dyDescent="0.25">
      <c r="A18" s="12" t="s">
        <v>184</v>
      </c>
      <c r="B18" s="266">
        <v>352.00902488151701</v>
      </c>
      <c r="C18" s="10" t="s">
        <v>181</v>
      </c>
      <c r="D18" s="266">
        <v>9764.6989028436001</v>
      </c>
      <c r="E18" s="10" t="s">
        <v>318</v>
      </c>
      <c r="F18" s="266">
        <v>437.72946873222799</v>
      </c>
      <c r="G18" s="10" t="s">
        <v>181</v>
      </c>
      <c r="H18" s="266">
        <v>4278.3633556797504</v>
      </c>
      <c r="I18" s="10" t="s">
        <v>181</v>
      </c>
      <c r="J18" s="266">
        <v>1505.1678945497599</v>
      </c>
      <c r="K18" s="10" t="s">
        <v>181</v>
      </c>
      <c r="L18" s="266">
        <v>427.87614691943099</v>
      </c>
      <c r="M18" s="10" t="s">
        <v>159</v>
      </c>
      <c r="N18" s="266">
        <v>6216.6171890744099</v>
      </c>
      <c r="O18" s="10" t="s">
        <v>181</v>
      </c>
      <c r="P18" s="266">
        <v>1167.9481262085301</v>
      </c>
      <c r="Q18" s="10" t="s">
        <v>159</v>
      </c>
      <c r="R18" s="266">
        <v>24150.410108889198</v>
      </c>
      <c r="S18" s="10" t="s">
        <v>405</v>
      </c>
    </row>
    <row r="19" spans="1:19" x14ac:dyDescent="0.25">
      <c r="A19" s="12" t="s">
        <v>185</v>
      </c>
      <c r="B19" s="266">
        <v>332.992322209436</v>
      </c>
      <c r="C19" s="10" t="s">
        <v>181</v>
      </c>
      <c r="D19" s="266">
        <v>9811.6116375143793</v>
      </c>
      <c r="E19" s="10" t="s">
        <v>318</v>
      </c>
      <c r="F19" s="266">
        <v>520.90901355581104</v>
      </c>
      <c r="G19" s="10" t="s">
        <v>181</v>
      </c>
      <c r="H19" s="266">
        <v>4009.90808141152</v>
      </c>
      <c r="I19" s="10" t="s">
        <v>181</v>
      </c>
      <c r="J19" s="266">
        <v>1533.8012151898699</v>
      </c>
      <c r="K19" s="10" t="s">
        <v>181</v>
      </c>
      <c r="L19" s="266">
        <v>437.21818411967803</v>
      </c>
      <c r="M19" s="10" t="s">
        <v>159</v>
      </c>
      <c r="N19" s="266">
        <v>6262.3200783912498</v>
      </c>
      <c r="O19" s="10" t="s">
        <v>181</v>
      </c>
      <c r="P19" s="266">
        <v>1340.0922543152999</v>
      </c>
      <c r="Q19" s="10" t="s">
        <v>159</v>
      </c>
      <c r="R19" s="266">
        <v>24248.852786707299</v>
      </c>
      <c r="S19" s="10" t="s">
        <v>405</v>
      </c>
    </row>
    <row r="20" spans="1:19" x14ac:dyDescent="0.25">
      <c r="A20" s="12" t="s">
        <v>186</v>
      </c>
      <c r="B20" s="266">
        <v>314.195074610245</v>
      </c>
      <c r="C20" s="10" t="s">
        <v>181</v>
      </c>
      <c r="D20" s="266">
        <v>8820.2348897550091</v>
      </c>
      <c r="E20" s="10" t="s">
        <v>159</v>
      </c>
      <c r="F20" s="266">
        <v>572.02670192399796</v>
      </c>
      <c r="G20" s="10" t="s">
        <v>181</v>
      </c>
      <c r="H20" s="266">
        <v>4119.5144295708496</v>
      </c>
      <c r="I20" s="10" t="s">
        <v>181</v>
      </c>
      <c r="J20" s="266">
        <v>1420.4210701559</v>
      </c>
      <c r="K20" s="10" t="s">
        <v>181</v>
      </c>
      <c r="L20" s="266">
        <v>461.84914699331898</v>
      </c>
      <c r="M20" s="10" t="s">
        <v>159</v>
      </c>
      <c r="N20" s="266">
        <v>6231.3202872494403</v>
      </c>
      <c r="O20" s="10" t="s">
        <v>181</v>
      </c>
      <c r="P20" s="266">
        <v>1380.8885189309599</v>
      </c>
      <c r="Q20" s="10" t="s">
        <v>159</v>
      </c>
      <c r="R20" s="266">
        <v>23320.4501191897</v>
      </c>
      <c r="S20" s="10" t="s">
        <v>181</v>
      </c>
    </row>
    <row r="21" spans="1:19" x14ac:dyDescent="0.25">
      <c r="A21" s="12" t="s">
        <v>188</v>
      </c>
      <c r="B21" s="266">
        <v>304.26975917926598</v>
      </c>
      <c r="C21" s="10" t="s">
        <v>181</v>
      </c>
      <c r="D21" s="266">
        <v>8934.1066069114495</v>
      </c>
      <c r="E21" s="10" t="s">
        <v>159</v>
      </c>
      <c r="F21" s="266">
        <v>625.26592934210601</v>
      </c>
      <c r="G21" s="10" t="s">
        <v>181</v>
      </c>
      <c r="H21" s="266">
        <v>4178.6154524838003</v>
      </c>
      <c r="I21" s="10" t="s">
        <v>181</v>
      </c>
      <c r="J21" s="266">
        <v>1416.5778228941699</v>
      </c>
      <c r="K21" s="10" t="s">
        <v>181</v>
      </c>
      <c r="L21" s="266">
        <v>494.66373002159798</v>
      </c>
      <c r="M21" s="10" t="s">
        <v>159</v>
      </c>
      <c r="N21" s="266">
        <v>6380.6049880432001</v>
      </c>
      <c r="O21" s="10" t="s">
        <v>181</v>
      </c>
      <c r="P21" s="266">
        <v>1454.5696335277501</v>
      </c>
      <c r="Q21" s="10" t="s">
        <v>159</v>
      </c>
      <c r="R21" s="266">
        <v>23788.673922403301</v>
      </c>
      <c r="S21" s="10" t="s">
        <v>181</v>
      </c>
    </row>
    <row r="22" spans="1:19" x14ac:dyDescent="0.25">
      <c r="A22" s="12" t="s">
        <v>189</v>
      </c>
      <c r="B22" s="266">
        <v>296.57522573839702</v>
      </c>
      <c r="C22" s="10" t="s">
        <v>181</v>
      </c>
      <c r="D22" s="266">
        <v>8144.1718185653999</v>
      </c>
      <c r="E22" s="10" t="s">
        <v>181</v>
      </c>
      <c r="F22" s="266">
        <v>662.79636915189894</v>
      </c>
      <c r="G22" s="10" t="s">
        <v>181</v>
      </c>
      <c r="H22" s="266">
        <v>3924.2266793249</v>
      </c>
      <c r="I22" s="10" t="s">
        <v>181</v>
      </c>
      <c r="J22" s="266">
        <v>1392.34454008439</v>
      </c>
      <c r="K22" s="10" t="s">
        <v>181</v>
      </c>
      <c r="L22" s="266">
        <v>467.95890189873398</v>
      </c>
      <c r="M22" s="10" t="s">
        <v>159</v>
      </c>
      <c r="N22" s="266">
        <v>6249.4682397138104</v>
      </c>
      <c r="O22" s="10" t="s">
        <v>181</v>
      </c>
      <c r="P22" s="266">
        <v>1387.45047890295</v>
      </c>
      <c r="Q22" s="10" t="s">
        <v>159</v>
      </c>
      <c r="R22" s="266">
        <v>22524.9922533805</v>
      </c>
      <c r="S22" s="10" t="s">
        <v>181</v>
      </c>
    </row>
    <row r="23" spans="1:19" x14ac:dyDescent="0.25">
      <c r="A23" s="12" t="s">
        <v>190</v>
      </c>
      <c r="B23" s="266">
        <v>290.345419651996</v>
      </c>
      <c r="C23" s="10" t="s">
        <v>181</v>
      </c>
      <c r="D23" s="266">
        <v>8816.6301381780995</v>
      </c>
      <c r="E23" s="10" t="s">
        <v>159</v>
      </c>
      <c r="F23" s="266">
        <v>675.31430439508699</v>
      </c>
      <c r="G23" s="10" t="s">
        <v>181</v>
      </c>
      <c r="H23" s="266">
        <v>3933.2670931422699</v>
      </c>
      <c r="I23" s="10" t="s">
        <v>181</v>
      </c>
      <c r="J23" s="266">
        <v>1356.0845281473901</v>
      </c>
      <c r="K23" s="10" t="s">
        <v>181</v>
      </c>
      <c r="L23" s="266">
        <v>464.76583418628502</v>
      </c>
      <c r="M23" s="10" t="s">
        <v>159</v>
      </c>
      <c r="N23" s="266">
        <v>6138.3894851586501</v>
      </c>
      <c r="O23" s="10" t="s">
        <v>181</v>
      </c>
      <c r="P23" s="266">
        <v>1324.7591972364401</v>
      </c>
      <c r="Q23" s="10" t="s">
        <v>159</v>
      </c>
      <c r="R23" s="266">
        <v>22999.5560000962</v>
      </c>
      <c r="S23" s="10" t="s">
        <v>181</v>
      </c>
    </row>
    <row r="24" spans="1:19" x14ac:dyDescent="0.25">
      <c r="A24" s="12" t="s">
        <v>191</v>
      </c>
      <c r="B24" s="266">
        <v>285.921311</v>
      </c>
      <c r="C24" s="10" t="s">
        <v>181</v>
      </c>
      <c r="D24" s="266">
        <v>9033.7460850000007</v>
      </c>
      <c r="E24" s="10" t="s">
        <v>159</v>
      </c>
      <c r="F24" s="266">
        <v>801.62479468499998</v>
      </c>
      <c r="G24" s="10" t="s">
        <v>181</v>
      </c>
      <c r="H24" s="266">
        <v>4023.4663430000001</v>
      </c>
      <c r="I24" s="10" t="s">
        <v>181</v>
      </c>
      <c r="J24" s="266">
        <v>1346.3777600000001</v>
      </c>
      <c r="K24" s="10" t="s">
        <v>181</v>
      </c>
      <c r="L24" s="266">
        <v>444.45460800000001</v>
      </c>
      <c r="M24" s="10" t="s">
        <v>159</v>
      </c>
      <c r="N24" s="266">
        <v>6319.7087069999998</v>
      </c>
      <c r="O24" s="10" t="s">
        <v>181</v>
      </c>
      <c r="P24" s="266">
        <v>1519.6195352</v>
      </c>
      <c r="Q24" s="10" t="s">
        <v>159</v>
      </c>
      <c r="R24" s="266">
        <v>23774.919143884999</v>
      </c>
      <c r="S24" s="10" t="s">
        <v>181</v>
      </c>
    </row>
    <row r="25" spans="1:19" x14ac:dyDescent="0.25">
      <c r="A25" s="12" t="s">
        <v>192</v>
      </c>
      <c r="B25" s="266">
        <v>275.49040860215098</v>
      </c>
      <c r="C25" s="10" t="s">
        <v>181</v>
      </c>
      <c r="D25" s="266">
        <v>9106.3477614858293</v>
      </c>
      <c r="E25" s="10" t="s">
        <v>159</v>
      </c>
      <c r="F25" s="266">
        <v>928.38715531964795</v>
      </c>
      <c r="G25" s="10" t="s">
        <v>181</v>
      </c>
      <c r="H25" s="266">
        <v>4022.31332746823</v>
      </c>
      <c r="I25" s="10" t="s">
        <v>181</v>
      </c>
      <c r="J25" s="266">
        <v>1281.05912707722</v>
      </c>
      <c r="K25" s="10" t="s">
        <v>181</v>
      </c>
      <c r="L25" s="266">
        <v>362.28350439882701</v>
      </c>
      <c r="M25" s="10" t="s">
        <v>159</v>
      </c>
      <c r="N25" s="266">
        <v>6040.8926608015599</v>
      </c>
      <c r="O25" s="10" t="s">
        <v>181</v>
      </c>
      <c r="P25" s="266">
        <v>1502.7247194525901</v>
      </c>
      <c r="Q25" s="10" t="s">
        <v>159</v>
      </c>
      <c r="R25" s="266">
        <v>23519.498664606101</v>
      </c>
      <c r="S25" s="10" t="s">
        <v>181</v>
      </c>
    </row>
    <row r="26" spans="1:19" x14ac:dyDescent="0.25">
      <c r="A26" s="12" t="s">
        <v>193</v>
      </c>
      <c r="B26" s="266">
        <v>257.99667523809501</v>
      </c>
      <c r="C26" s="10" t="s">
        <v>181</v>
      </c>
      <c r="D26" s="266">
        <v>9130.6535681792502</v>
      </c>
      <c r="E26" s="10" t="s">
        <v>159</v>
      </c>
      <c r="F26" s="266">
        <v>1035.3987104809501</v>
      </c>
      <c r="G26" s="10" t="s">
        <v>181</v>
      </c>
      <c r="H26" s="266">
        <v>3856.25345238095</v>
      </c>
      <c r="I26" s="10" t="s">
        <v>181</v>
      </c>
      <c r="J26" s="266">
        <v>1260.3108655091801</v>
      </c>
      <c r="K26" s="10" t="s">
        <v>181</v>
      </c>
      <c r="L26" s="266">
        <v>348.38329591618998</v>
      </c>
      <c r="M26" s="10" t="s">
        <v>159</v>
      </c>
      <c r="N26" s="266">
        <v>5896.0006413416004</v>
      </c>
      <c r="O26" s="10" t="s">
        <v>181</v>
      </c>
      <c r="P26" s="266">
        <v>1665.35164095238</v>
      </c>
      <c r="Q26" s="10" t="s">
        <v>159</v>
      </c>
      <c r="R26" s="266">
        <v>23450.348849998602</v>
      </c>
      <c r="S26" s="10" t="s">
        <v>181</v>
      </c>
    </row>
    <row r="27" spans="1:19" x14ac:dyDescent="0.25">
      <c r="A27" s="12" t="s">
        <v>194</v>
      </c>
      <c r="B27" s="266">
        <v>249.35083333333299</v>
      </c>
      <c r="C27" s="10" t="s">
        <v>181</v>
      </c>
      <c r="D27" s="266">
        <v>9706.3958333333303</v>
      </c>
      <c r="E27" s="10" t="s">
        <v>159</v>
      </c>
      <c r="F27" s="266">
        <v>1279.8457186666701</v>
      </c>
      <c r="G27" s="10" t="s">
        <v>181</v>
      </c>
      <c r="H27" s="266">
        <v>4056.8623333333298</v>
      </c>
      <c r="I27" s="10" t="s">
        <v>181</v>
      </c>
      <c r="J27" s="266">
        <v>1235.5290244591699</v>
      </c>
      <c r="K27" s="10" t="s">
        <v>181</v>
      </c>
      <c r="L27" s="266">
        <v>347.42443666666702</v>
      </c>
      <c r="M27" s="10" t="s">
        <v>159</v>
      </c>
      <c r="N27" s="266">
        <v>6233.2178049916702</v>
      </c>
      <c r="O27" s="10" t="s">
        <v>181</v>
      </c>
      <c r="P27" s="266">
        <v>1708.66691666667</v>
      </c>
      <c r="Q27" s="10" t="s">
        <v>159</v>
      </c>
      <c r="R27" s="266">
        <v>24817.292901450801</v>
      </c>
      <c r="S27" s="10" t="s">
        <v>181</v>
      </c>
    </row>
    <row r="28" spans="1:19" x14ac:dyDescent="0.25">
      <c r="A28" s="12" t="s">
        <v>196</v>
      </c>
      <c r="B28" s="266">
        <v>248.30950692520801</v>
      </c>
      <c r="C28" s="10" t="s">
        <v>181</v>
      </c>
      <c r="D28" s="266">
        <v>10115.362551246501</v>
      </c>
      <c r="E28" s="10" t="s">
        <v>181</v>
      </c>
      <c r="F28" s="266">
        <v>1550.2630073222499</v>
      </c>
      <c r="G28" s="10" t="s">
        <v>181</v>
      </c>
      <c r="H28" s="266">
        <v>4121.8421262723396</v>
      </c>
      <c r="I28" s="10" t="s">
        <v>181</v>
      </c>
      <c r="J28" s="266">
        <v>1243.9074727608499</v>
      </c>
      <c r="K28" s="10" t="s">
        <v>181</v>
      </c>
      <c r="L28" s="266">
        <v>348.74757654663</v>
      </c>
      <c r="M28" s="10" t="s">
        <v>159</v>
      </c>
      <c r="N28" s="266">
        <v>6189.5043115599401</v>
      </c>
      <c r="O28" s="10" t="s">
        <v>181</v>
      </c>
      <c r="P28" s="266">
        <v>1613.25541828255</v>
      </c>
      <c r="Q28" s="10" t="s">
        <v>159</v>
      </c>
      <c r="R28" s="266">
        <v>25431.191970916301</v>
      </c>
      <c r="S28" s="10" t="s">
        <v>181</v>
      </c>
    </row>
    <row r="29" spans="1:19" x14ac:dyDescent="0.25">
      <c r="A29" s="12" t="s">
        <v>197</v>
      </c>
      <c r="B29" s="266">
        <v>255.86708529945599</v>
      </c>
      <c r="C29" s="10" t="s">
        <v>181</v>
      </c>
      <c r="D29" s="266">
        <v>10007.286715971</v>
      </c>
      <c r="E29" s="10" t="s">
        <v>181</v>
      </c>
      <c r="F29" s="266">
        <v>1947.59390008439</v>
      </c>
      <c r="G29" s="10" t="s">
        <v>181</v>
      </c>
      <c r="H29" s="266">
        <v>4048.1304016594599</v>
      </c>
      <c r="I29" s="10" t="s">
        <v>181</v>
      </c>
      <c r="J29" s="266">
        <v>1131.1220960615899</v>
      </c>
      <c r="K29" s="10" t="s">
        <v>181</v>
      </c>
      <c r="L29" s="266">
        <v>324.45230414044499</v>
      </c>
      <c r="M29" s="10" t="s">
        <v>159</v>
      </c>
      <c r="N29" s="266">
        <v>5748.2952026459297</v>
      </c>
      <c r="O29" s="10" t="s">
        <v>181</v>
      </c>
      <c r="P29" s="266">
        <v>1417.59373367073</v>
      </c>
      <c r="Q29" s="10" t="s">
        <v>159</v>
      </c>
      <c r="R29" s="266">
        <v>24880.341439533</v>
      </c>
      <c r="S29" s="10" t="s">
        <v>181</v>
      </c>
    </row>
    <row r="30" spans="1:19" x14ac:dyDescent="0.25">
      <c r="A30" s="12" t="s">
        <v>199</v>
      </c>
      <c r="B30" s="266">
        <v>250.01502760463001</v>
      </c>
      <c r="C30" s="10" t="s">
        <v>181</v>
      </c>
      <c r="D30" s="266">
        <v>10133.832281389101</v>
      </c>
      <c r="E30" s="10" t="s">
        <v>181</v>
      </c>
      <c r="F30" s="266">
        <v>2331.2416696349101</v>
      </c>
      <c r="G30" s="10" t="s">
        <v>202</v>
      </c>
      <c r="H30" s="266">
        <v>4179.2200179708798</v>
      </c>
      <c r="I30" s="10" t="s">
        <v>181</v>
      </c>
      <c r="J30" s="266">
        <v>1266.5853116651799</v>
      </c>
      <c r="K30" s="10" t="s">
        <v>201</v>
      </c>
      <c r="L30" s="266">
        <v>313.25790508745303</v>
      </c>
      <c r="M30" s="10" t="s">
        <v>159</v>
      </c>
      <c r="N30" s="266">
        <v>5989.84593535773</v>
      </c>
      <c r="O30" s="10" t="s">
        <v>181</v>
      </c>
      <c r="P30" s="266">
        <v>1346.8530881567201</v>
      </c>
      <c r="Q30" s="10" t="s">
        <v>201</v>
      </c>
      <c r="R30" s="266">
        <v>25810.851236866602</v>
      </c>
      <c r="S30" s="10" t="s">
        <v>202</v>
      </c>
    </row>
    <row r="31" spans="1:19" x14ac:dyDescent="0.25">
      <c r="A31" s="12" t="s">
        <v>200</v>
      </c>
      <c r="B31" s="266">
        <v>256.77186415425098</v>
      </c>
      <c r="C31" s="10" t="s">
        <v>202</v>
      </c>
      <c r="D31" s="266">
        <v>10106.094240841399</v>
      </c>
      <c r="E31" s="10" t="s">
        <v>181</v>
      </c>
      <c r="F31" s="266">
        <v>2424.45750219106</v>
      </c>
      <c r="G31" s="10" t="s">
        <v>202</v>
      </c>
      <c r="H31" s="266">
        <v>4356.26453192589</v>
      </c>
      <c r="I31" s="10" t="s">
        <v>181</v>
      </c>
      <c r="J31" s="266">
        <v>1239.2459057241799</v>
      </c>
      <c r="K31" s="10" t="s">
        <v>201</v>
      </c>
      <c r="L31" s="266">
        <v>313.58549235762302</v>
      </c>
      <c r="M31" s="10" t="s">
        <v>201</v>
      </c>
      <c r="N31" s="266">
        <v>5909.6452775716898</v>
      </c>
      <c r="O31" s="10" t="s">
        <v>202</v>
      </c>
      <c r="P31" s="266">
        <v>1334.89812971078</v>
      </c>
      <c r="Q31" s="10" t="s">
        <v>201</v>
      </c>
      <c r="R31" s="266">
        <v>25940.9629444768</v>
      </c>
      <c r="S31" s="10" t="s">
        <v>202</v>
      </c>
    </row>
    <row r="32" spans="1:19" x14ac:dyDescent="0.25">
      <c r="A32" s="15" t="s">
        <v>203</v>
      </c>
      <c r="B32" s="267">
        <v>278.56200000000001</v>
      </c>
      <c r="C32" s="14" t="s">
        <v>159</v>
      </c>
      <c r="D32" s="267">
        <v>9574.7009999999991</v>
      </c>
      <c r="E32" s="14" t="s">
        <v>159</v>
      </c>
      <c r="F32" s="267">
        <v>249.498344</v>
      </c>
      <c r="G32" s="14" t="s">
        <v>159</v>
      </c>
      <c r="H32" s="267">
        <v>3860.8709438199999</v>
      </c>
      <c r="I32" s="14" t="s">
        <v>181</v>
      </c>
      <c r="J32" s="267">
        <v>1039.23927897</v>
      </c>
      <c r="K32" s="14" t="s">
        <v>159</v>
      </c>
      <c r="L32" s="267">
        <v>256.00707299999999</v>
      </c>
      <c r="M32" s="14" t="s">
        <v>159</v>
      </c>
      <c r="N32" s="267">
        <v>4606.4739460483197</v>
      </c>
      <c r="O32" s="14" t="s">
        <v>181</v>
      </c>
      <c r="P32" s="267">
        <v>1377.893</v>
      </c>
      <c r="Q32" s="14" t="s">
        <v>159</v>
      </c>
      <c r="R32" s="267">
        <v>21243.2455858383</v>
      </c>
      <c r="S32" s="14" t="s">
        <v>181</v>
      </c>
    </row>
    <row r="34" spans="1:2" x14ac:dyDescent="0.25">
      <c r="A34" s="16" t="s">
        <v>204</v>
      </c>
      <c r="B34" s="16" t="s">
        <v>218</v>
      </c>
    </row>
    <row r="37" spans="1:2" x14ac:dyDescent="0.25">
      <c r="B37" s="16" t="s">
        <v>322</v>
      </c>
    </row>
    <row r="38" spans="1:2" x14ac:dyDescent="0.25">
      <c r="B38" s="16" t="s">
        <v>210</v>
      </c>
    </row>
    <row r="39" spans="1:2" x14ac:dyDescent="0.25">
      <c r="B39" s="16" t="s">
        <v>211</v>
      </c>
    </row>
    <row r="42" spans="1:2" x14ac:dyDescent="0.25">
      <c r="A42" s="17" t="str">
        <f>HYPERLINK("#'TOTAL 5'!A2", "&lt;&lt;&lt; Previous table")</f>
        <v>&lt;&lt;&lt; Previous table</v>
      </c>
    </row>
    <row r="43" spans="1:2" x14ac:dyDescent="0.25">
      <c r="A43" s="17" t="str">
        <f>HYPERLINK("#'TOTAL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dimension ref="A1:S4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HYPERLINK("#'INDEX'!B132", "Link to index")</f>
        <v>Link to index</v>
      </c>
    </row>
    <row r="2" spans="1:19" ht="15.75" customHeight="1" x14ac:dyDescent="0.25">
      <c r="A2" s="287" t="s">
        <v>465</v>
      </c>
      <c r="B2" s="286"/>
      <c r="C2" s="286"/>
      <c r="D2" s="286"/>
      <c r="E2" s="286"/>
      <c r="F2" s="286"/>
      <c r="G2" s="286"/>
      <c r="H2" s="286"/>
      <c r="I2" s="286"/>
      <c r="J2" s="286"/>
      <c r="K2" s="286"/>
      <c r="L2" s="286"/>
      <c r="M2" s="286"/>
      <c r="N2" s="286"/>
      <c r="O2" s="286"/>
      <c r="P2" s="286"/>
      <c r="Q2" s="286"/>
      <c r="R2" s="286"/>
      <c r="S2" s="286"/>
    </row>
    <row r="3" spans="1:19" ht="15.75" customHeight="1" x14ac:dyDescent="0.25">
      <c r="A3" s="287" t="s">
        <v>150</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268">
        <v>804.97877848892006</v>
      </c>
      <c r="C7" s="10" t="s">
        <v>159</v>
      </c>
      <c r="D7" s="268">
        <v>728.88193006648396</v>
      </c>
      <c r="E7" s="10" t="s">
        <v>159</v>
      </c>
      <c r="F7" s="268">
        <v>575.00478786245799</v>
      </c>
      <c r="G7" s="10" t="s">
        <v>159</v>
      </c>
      <c r="H7" s="268">
        <v>532.04000193217303</v>
      </c>
      <c r="I7" s="10" t="s">
        <v>181</v>
      </c>
      <c r="J7" s="268">
        <v>407.10031058272301</v>
      </c>
      <c r="K7" s="10" t="s">
        <v>181</v>
      </c>
      <c r="L7" s="268">
        <v>397.11232478802799</v>
      </c>
      <c r="M7" s="10" t="s">
        <v>159</v>
      </c>
      <c r="N7" s="268">
        <v>629.74393432073998</v>
      </c>
      <c r="O7" s="10" t="s">
        <v>159</v>
      </c>
      <c r="P7" s="268">
        <v>547.63898646116695</v>
      </c>
      <c r="Q7" s="10" t="s">
        <v>159</v>
      </c>
      <c r="R7" s="268">
        <v>616.23375131340197</v>
      </c>
      <c r="S7" s="10" t="s">
        <v>181</v>
      </c>
    </row>
    <row r="8" spans="1:19" x14ac:dyDescent="0.25">
      <c r="A8" s="12" t="s">
        <v>171</v>
      </c>
      <c r="B8" s="268">
        <v>801.40108244792896</v>
      </c>
      <c r="C8" s="10" t="s">
        <v>159</v>
      </c>
      <c r="D8" s="268">
        <v>820.28760477512003</v>
      </c>
      <c r="E8" s="10" t="s">
        <v>159</v>
      </c>
      <c r="F8" s="268">
        <v>785.26623966311195</v>
      </c>
      <c r="G8" s="10" t="s">
        <v>159</v>
      </c>
      <c r="H8" s="268">
        <v>602.35597756665095</v>
      </c>
      <c r="I8" s="10" t="s">
        <v>181</v>
      </c>
      <c r="J8" s="268">
        <v>514.10191280161098</v>
      </c>
      <c r="K8" s="10" t="s">
        <v>181</v>
      </c>
      <c r="L8" s="268">
        <v>425.858721360738</v>
      </c>
      <c r="M8" s="10" t="s">
        <v>159</v>
      </c>
      <c r="N8" s="268">
        <v>751.28277352641703</v>
      </c>
      <c r="O8" s="10" t="s">
        <v>159</v>
      </c>
      <c r="P8" s="268">
        <v>586.91386788433795</v>
      </c>
      <c r="Q8" s="10" t="s">
        <v>159</v>
      </c>
      <c r="R8" s="268">
        <v>705.62374203847503</v>
      </c>
      <c r="S8" s="10" t="s">
        <v>181</v>
      </c>
    </row>
    <row r="9" spans="1:19" x14ac:dyDescent="0.25">
      <c r="A9" s="12" t="s">
        <v>172</v>
      </c>
      <c r="B9" s="268">
        <v>747.29884326935303</v>
      </c>
      <c r="C9" s="10" t="s">
        <v>159</v>
      </c>
      <c r="D9" s="268">
        <v>852.59727355058703</v>
      </c>
      <c r="E9" s="10" t="s">
        <v>159</v>
      </c>
      <c r="F9" s="268">
        <v>781.84260139293497</v>
      </c>
      <c r="G9" s="10" t="s">
        <v>159</v>
      </c>
      <c r="H9" s="268">
        <v>642.12343143128498</v>
      </c>
      <c r="I9" s="10" t="s">
        <v>181</v>
      </c>
      <c r="J9" s="268">
        <v>550.21342149198802</v>
      </c>
      <c r="K9" s="10" t="s">
        <v>181</v>
      </c>
      <c r="L9" s="268">
        <v>460.11995838062802</v>
      </c>
      <c r="M9" s="10" t="s">
        <v>159</v>
      </c>
      <c r="N9" s="268">
        <v>805.10009735429105</v>
      </c>
      <c r="O9" s="10" t="s">
        <v>181</v>
      </c>
      <c r="P9" s="268">
        <v>533.62959606742504</v>
      </c>
      <c r="Q9" s="10" t="s">
        <v>159</v>
      </c>
      <c r="R9" s="268">
        <v>734.99149645829095</v>
      </c>
      <c r="S9" s="10" t="s">
        <v>181</v>
      </c>
    </row>
    <row r="10" spans="1:19" x14ac:dyDescent="0.25">
      <c r="A10" s="12" t="s">
        <v>173</v>
      </c>
      <c r="B10" s="268">
        <v>777.65360213253598</v>
      </c>
      <c r="C10" s="10" t="s">
        <v>159</v>
      </c>
      <c r="D10" s="268">
        <v>962.55963379500497</v>
      </c>
      <c r="E10" s="10" t="s">
        <v>159</v>
      </c>
      <c r="F10" s="268">
        <v>844.16304579016105</v>
      </c>
      <c r="G10" s="10" t="s">
        <v>159</v>
      </c>
      <c r="H10" s="268">
        <v>705.82162206881196</v>
      </c>
      <c r="I10" s="10" t="s">
        <v>181</v>
      </c>
      <c r="J10" s="268">
        <v>591.12306956980694</v>
      </c>
      <c r="K10" s="10" t="s">
        <v>181</v>
      </c>
      <c r="L10" s="268">
        <v>506.89381346257801</v>
      </c>
      <c r="M10" s="10" t="s">
        <v>159</v>
      </c>
      <c r="N10" s="268">
        <v>924.25034137973296</v>
      </c>
      <c r="O10" s="10" t="s">
        <v>181</v>
      </c>
      <c r="P10" s="268">
        <v>522.97362368716097</v>
      </c>
      <c r="Q10" s="10" t="s">
        <v>159</v>
      </c>
      <c r="R10" s="268">
        <v>818.16283078035303</v>
      </c>
      <c r="S10" s="10" t="s">
        <v>181</v>
      </c>
    </row>
    <row r="11" spans="1:19" x14ac:dyDescent="0.25">
      <c r="A11" s="12" t="s">
        <v>174</v>
      </c>
      <c r="B11" s="268">
        <v>861.32897814444004</v>
      </c>
      <c r="C11" s="10" t="s">
        <v>159</v>
      </c>
      <c r="D11" s="268">
        <v>1072.16563050637</v>
      </c>
      <c r="E11" s="10" t="s">
        <v>159</v>
      </c>
      <c r="F11" s="268">
        <v>910.32084904571695</v>
      </c>
      <c r="G11" s="10" t="s">
        <v>159</v>
      </c>
      <c r="H11" s="268">
        <v>785.39292605591504</v>
      </c>
      <c r="I11" s="10" t="s">
        <v>181</v>
      </c>
      <c r="J11" s="268">
        <v>635.72103060995903</v>
      </c>
      <c r="K11" s="10" t="s">
        <v>181</v>
      </c>
      <c r="L11" s="268">
        <v>561.13081875253499</v>
      </c>
      <c r="M11" s="10" t="s">
        <v>159</v>
      </c>
      <c r="N11" s="268">
        <v>988.28242987733802</v>
      </c>
      <c r="O11" s="10" t="s">
        <v>181</v>
      </c>
      <c r="P11" s="268">
        <v>474.86879163324699</v>
      </c>
      <c r="Q11" s="10" t="s">
        <v>159</v>
      </c>
      <c r="R11" s="268">
        <v>888.04473314955999</v>
      </c>
      <c r="S11" s="10" t="s">
        <v>181</v>
      </c>
    </row>
    <row r="12" spans="1:19" x14ac:dyDescent="0.25">
      <c r="A12" s="12" t="s">
        <v>175</v>
      </c>
      <c r="B12" s="268">
        <v>891.071280691212</v>
      </c>
      <c r="C12" s="10" t="s">
        <v>159</v>
      </c>
      <c r="D12" s="268">
        <v>1144.46483028271</v>
      </c>
      <c r="E12" s="10" t="s">
        <v>159</v>
      </c>
      <c r="F12" s="268">
        <v>1077.6247779476</v>
      </c>
      <c r="G12" s="10" t="s">
        <v>159</v>
      </c>
      <c r="H12" s="268">
        <v>782.21709794295305</v>
      </c>
      <c r="I12" s="10" t="s">
        <v>181</v>
      </c>
      <c r="J12" s="268">
        <v>673.76777140971706</v>
      </c>
      <c r="K12" s="10" t="s">
        <v>181</v>
      </c>
      <c r="L12" s="268">
        <v>596.74868999749503</v>
      </c>
      <c r="M12" s="10" t="s">
        <v>159</v>
      </c>
      <c r="N12" s="268">
        <v>1068.01169996003</v>
      </c>
      <c r="O12" s="10" t="s">
        <v>181</v>
      </c>
      <c r="P12" s="268">
        <v>474.67274955444799</v>
      </c>
      <c r="Q12" s="10" t="s">
        <v>159</v>
      </c>
      <c r="R12" s="268">
        <v>937.92156267358496</v>
      </c>
      <c r="S12" s="10" t="s">
        <v>181</v>
      </c>
    </row>
    <row r="13" spans="1:19" x14ac:dyDescent="0.25">
      <c r="A13" s="12" t="s">
        <v>176</v>
      </c>
      <c r="B13" s="268">
        <v>946.768847086542</v>
      </c>
      <c r="C13" s="10" t="s">
        <v>159</v>
      </c>
      <c r="D13" s="268">
        <v>1203.36419959718</v>
      </c>
      <c r="E13" s="10" t="s">
        <v>181</v>
      </c>
      <c r="F13" s="268">
        <v>1224.5241885747901</v>
      </c>
      <c r="G13" s="10" t="s">
        <v>159</v>
      </c>
      <c r="H13" s="268">
        <v>824.27249826185698</v>
      </c>
      <c r="I13" s="10" t="s">
        <v>181</v>
      </c>
      <c r="J13" s="268">
        <v>730.45149230155801</v>
      </c>
      <c r="K13" s="10" t="s">
        <v>181</v>
      </c>
      <c r="L13" s="268">
        <v>657.08702889242397</v>
      </c>
      <c r="M13" s="10" t="s">
        <v>159</v>
      </c>
      <c r="N13" s="268">
        <v>1160.8611654030799</v>
      </c>
      <c r="O13" s="10" t="s">
        <v>181</v>
      </c>
      <c r="P13" s="268">
        <v>467.54101693782599</v>
      </c>
      <c r="Q13" s="10" t="s">
        <v>159</v>
      </c>
      <c r="R13" s="268">
        <v>996.38001947329303</v>
      </c>
      <c r="S13" s="10" t="s">
        <v>181</v>
      </c>
    </row>
    <row r="14" spans="1:19" x14ac:dyDescent="0.25">
      <c r="A14" s="12" t="s">
        <v>177</v>
      </c>
      <c r="B14" s="268">
        <v>950.39432678895298</v>
      </c>
      <c r="C14" s="10" t="s">
        <v>159</v>
      </c>
      <c r="D14" s="268">
        <v>1220.52342960019</v>
      </c>
      <c r="E14" s="10" t="s">
        <v>181</v>
      </c>
      <c r="F14" s="268">
        <v>1538.1500933673799</v>
      </c>
      <c r="G14" s="10" t="s">
        <v>181</v>
      </c>
      <c r="H14" s="268">
        <v>856.712006884262</v>
      </c>
      <c r="I14" s="10" t="s">
        <v>181</v>
      </c>
      <c r="J14" s="268">
        <v>779.58259133787499</v>
      </c>
      <c r="K14" s="10" t="s">
        <v>181</v>
      </c>
      <c r="L14" s="268">
        <v>734.27508347280695</v>
      </c>
      <c r="M14" s="10" t="s">
        <v>159</v>
      </c>
      <c r="N14" s="268">
        <v>1198.5052858077499</v>
      </c>
      <c r="O14" s="10" t="s">
        <v>181</v>
      </c>
      <c r="P14" s="268">
        <v>470.81507903022299</v>
      </c>
      <c r="Q14" s="10" t="s">
        <v>159</v>
      </c>
      <c r="R14" s="268">
        <v>1026.43202572887</v>
      </c>
      <c r="S14" s="10" t="s">
        <v>181</v>
      </c>
    </row>
    <row r="15" spans="1:19" x14ac:dyDescent="0.25">
      <c r="A15" s="12" t="s">
        <v>178</v>
      </c>
      <c r="B15" s="268">
        <v>981.775699988459</v>
      </c>
      <c r="C15" s="10" t="s">
        <v>181</v>
      </c>
      <c r="D15" s="268">
        <v>1261.7209552070201</v>
      </c>
      <c r="E15" s="10" t="s">
        <v>405</v>
      </c>
      <c r="F15" s="268">
        <v>1770.46433192627</v>
      </c>
      <c r="G15" s="10" t="s">
        <v>181</v>
      </c>
      <c r="H15" s="268">
        <v>896.50901615787905</v>
      </c>
      <c r="I15" s="10" t="s">
        <v>181</v>
      </c>
      <c r="J15" s="268">
        <v>841.69931177341596</v>
      </c>
      <c r="K15" s="10" t="s">
        <v>181</v>
      </c>
      <c r="L15" s="268">
        <v>756.496908362927</v>
      </c>
      <c r="M15" s="10" t="s">
        <v>159</v>
      </c>
      <c r="N15" s="268">
        <v>1146.60656019467</v>
      </c>
      <c r="O15" s="10" t="s">
        <v>181</v>
      </c>
      <c r="P15" s="268">
        <v>460.60371799166001</v>
      </c>
      <c r="Q15" s="10" t="s">
        <v>159</v>
      </c>
      <c r="R15" s="268">
        <v>1041.25455791165</v>
      </c>
      <c r="S15" s="10" t="s">
        <v>405</v>
      </c>
    </row>
    <row r="16" spans="1:19" x14ac:dyDescent="0.25">
      <c r="A16" s="12" t="s">
        <v>182</v>
      </c>
      <c r="B16" s="268">
        <v>1016.51720433764</v>
      </c>
      <c r="C16" s="10" t="s">
        <v>181</v>
      </c>
      <c r="D16" s="268">
        <v>1311.42832528897</v>
      </c>
      <c r="E16" s="10" t="s">
        <v>318</v>
      </c>
      <c r="F16" s="268">
        <v>1883.00052826202</v>
      </c>
      <c r="G16" s="10" t="s">
        <v>181</v>
      </c>
      <c r="H16" s="268">
        <v>983.42869968181901</v>
      </c>
      <c r="I16" s="10" t="s">
        <v>181</v>
      </c>
      <c r="J16" s="268">
        <v>894.99262001872501</v>
      </c>
      <c r="K16" s="10" t="s">
        <v>181</v>
      </c>
      <c r="L16" s="268">
        <v>785.79329363455895</v>
      </c>
      <c r="M16" s="10" t="s">
        <v>159</v>
      </c>
      <c r="N16" s="268">
        <v>1134.6387678690901</v>
      </c>
      <c r="O16" s="10" t="s">
        <v>181</v>
      </c>
      <c r="P16" s="268">
        <v>492.52158560770198</v>
      </c>
      <c r="Q16" s="10" t="s">
        <v>159</v>
      </c>
      <c r="R16" s="268">
        <v>1080.03000478697</v>
      </c>
      <c r="S16" s="10" t="s">
        <v>405</v>
      </c>
    </row>
    <row r="17" spans="1:19" x14ac:dyDescent="0.25">
      <c r="A17" s="12" t="s">
        <v>183</v>
      </c>
      <c r="B17" s="268">
        <v>981.35436983467002</v>
      </c>
      <c r="C17" s="10" t="s">
        <v>181</v>
      </c>
      <c r="D17" s="268">
        <v>1362.31056056543</v>
      </c>
      <c r="E17" s="10" t="s">
        <v>318</v>
      </c>
      <c r="F17" s="268">
        <v>1891.5902777777801</v>
      </c>
      <c r="G17" s="10" t="s">
        <v>181</v>
      </c>
      <c r="H17" s="268">
        <v>1019.10177418973</v>
      </c>
      <c r="I17" s="10" t="s">
        <v>181</v>
      </c>
      <c r="J17" s="268">
        <v>915.69260937849401</v>
      </c>
      <c r="K17" s="10" t="s">
        <v>181</v>
      </c>
      <c r="L17" s="268">
        <v>812.54254455947</v>
      </c>
      <c r="M17" s="10" t="s">
        <v>159</v>
      </c>
      <c r="N17" s="268">
        <v>1138.93725770643</v>
      </c>
      <c r="O17" s="10" t="s">
        <v>181</v>
      </c>
      <c r="P17" s="268">
        <v>521.37192452975398</v>
      </c>
      <c r="Q17" s="10" t="s">
        <v>159</v>
      </c>
      <c r="R17" s="268">
        <v>1108.60368793668</v>
      </c>
      <c r="S17" s="10" t="s">
        <v>405</v>
      </c>
    </row>
    <row r="18" spans="1:19" x14ac:dyDescent="0.25">
      <c r="A18" s="12" t="s">
        <v>184</v>
      </c>
      <c r="B18" s="268">
        <v>1001.47424172104</v>
      </c>
      <c r="C18" s="10" t="s">
        <v>181</v>
      </c>
      <c r="D18" s="268">
        <v>1389.13754916677</v>
      </c>
      <c r="E18" s="10" t="s">
        <v>318</v>
      </c>
      <c r="F18" s="268">
        <v>2173.5045707945601</v>
      </c>
      <c r="G18" s="10" t="s">
        <v>181</v>
      </c>
      <c r="H18" s="268">
        <v>1045.29439513537</v>
      </c>
      <c r="I18" s="10" t="s">
        <v>181</v>
      </c>
      <c r="J18" s="268">
        <v>915.29026635206105</v>
      </c>
      <c r="K18" s="10" t="s">
        <v>181</v>
      </c>
      <c r="L18" s="268">
        <v>842.18535827226299</v>
      </c>
      <c r="M18" s="10" t="s">
        <v>159</v>
      </c>
      <c r="N18" s="268">
        <v>1174.0801782692099</v>
      </c>
      <c r="O18" s="10" t="s">
        <v>181</v>
      </c>
      <c r="P18" s="268">
        <v>553.80482682434297</v>
      </c>
      <c r="Q18" s="10" t="s">
        <v>159</v>
      </c>
      <c r="R18" s="268">
        <v>1137.3521084983499</v>
      </c>
      <c r="S18" s="10" t="s">
        <v>405</v>
      </c>
    </row>
    <row r="19" spans="1:19" x14ac:dyDescent="0.25">
      <c r="A19" s="12" t="s">
        <v>185</v>
      </c>
      <c r="B19" s="268">
        <v>956.38956286315704</v>
      </c>
      <c r="C19" s="10" t="s">
        <v>181</v>
      </c>
      <c r="D19" s="268">
        <v>1419.5272646544499</v>
      </c>
      <c r="E19" s="10" t="s">
        <v>318</v>
      </c>
      <c r="F19" s="268">
        <v>2601.0313856627199</v>
      </c>
      <c r="G19" s="10" t="s">
        <v>181</v>
      </c>
      <c r="H19" s="268">
        <v>983.41878083384302</v>
      </c>
      <c r="I19" s="10" t="s">
        <v>181</v>
      </c>
      <c r="J19" s="268">
        <v>948.712638008113</v>
      </c>
      <c r="K19" s="10" t="s">
        <v>181</v>
      </c>
      <c r="L19" s="268">
        <v>877.647888904924</v>
      </c>
      <c r="M19" s="10" t="s">
        <v>159</v>
      </c>
      <c r="N19" s="268">
        <v>1195.1392426355801</v>
      </c>
      <c r="O19" s="10" t="s">
        <v>181</v>
      </c>
      <c r="P19" s="268">
        <v>637.86590719762296</v>
      </c>
      <c r="Q19" s="10" t="s">
        <v>159</v>
      </c>
      <c r="R19" s="268">
        <v>1154.9340482406899</v>
      </c>
      <c r="S19" s="10" t="s">
        <v>405</v>
      </c>
    </row>
    <row r="20" spans="1:19" x14ac:dyDescent="0.25">
      <c r="A20" s="12" t="s">
        <v>186</v>
      </c>
      <c r="B20" s="268">
        <v>912.66539793747302</v>
      </c>
      <c r="C20" s="10" t="s">
        <v>181</v>
      </c>
      <c r="D20" s="268">
        <v>1296.1648889117801</v>
      </c>
      <c r="E20" s="10" t="s">
        <v>159</v>
      </c>
      <c r="F20" s="268">
        <v>2859.9776519848601</v>
      </c>
      <c r="G20" s="10" t="s">
        <v>181</v>
      </c>
      <c r="H20" s="268">
        <v>1016.21426503802</v>
      </c>
      <c r="I20" s="10" t="s">
        <v>181</v>
      </c>
      <c r="J20" s="268">
        <v>895.90264515866897</v>
      </c>
      <c r="K20" s="10" t="s">
        <v>181</v>
      </c>
      <c r="L20" s="268">
        <v>946.658022159692</v>
      </c>
      <c r="M20" s="10" t="s">
        <v>159</v>
      </c>
      <c r="N20" s="268">
        <v>1202.8197094525999</v>
      </c>
      <c r="O20" s="10" t="s">
        <v>181</v>
      </c>
      <c r="P20" s="268">
        <v>658.18882466281298</v>
      </c>
      <c r="Q20" s="10" t="s">
        <v>159</v>
      </c>
      <c r="R20" s="268">
        <v>1123.4774944660401</v>
      </c>
      <c r="S20" s="10" t="s">
        <v>181</v>
      </c>
    </row>
    <row r="21" spans="1:19" x14ac:dyDescent="0.25">
      <c r="A21" s="12" t="s">
        <v>188</v>
      </c>
      <c r="B21" s="268">
        <v>892.99635864921697</v>
      </c>
      <c r="C21" s="10" t="s">
        <v>181</v>
      </c>
      <c r="D21" s="268">
        <v>1328.85115768475</v>
      </c>
      <c r="E21" s="10" t="s">
        <v>159</v>
      </c>
      <c r="F21" s="268">
        <v>3111.3267852724098</v>
      </c>
      <c r="G21" s="10" t="s">
        <v>181</v>
      </c>
      <c r="H21" s="268">
        <v>1034.1325201286099</v>
      </c>
      <c r="I21" s="10" t="s">
        <v>181</v>
      </c>
      <c r="J21" s="268">
        <v>908.37215190279096</v>
      </c>
      <c r="K21" s="10" t="s">
        <v>181</v>
      </c>
      <c r="L21" s="268">
        <v>1031.0726591331099</v>
      </c>
      <c r="M21" s="10" t="s">
        <v>159</v>
      </c>
      <c r="N21" s="268">
        <v>1240.10638898771</v>
      </c>
      <c r="O21" s="10" t="s">
        <v>181</v>
      </c>
      <c r="P21" s="268">
        <v>691.12704443923303</v>
      </c>
      <c r="Q21" s="10" t="s">
        <v>159</v>
      </c>
      <c r="R21" s="268">
        <v>1154.94210301511</v>
      </c>
      <c r="S21" s="10" t="s">
        <v>181</v>
      </c>
    </row>
    <row r="22" spans="1:19" x14ac:dyDescent="0.25">
      <c r="A22" s="12" t="s">
        <v>189</v>
      </c>
      <c r="B22" s="268">
        <v>871.83580919510098</v>
      </c>
      <c r="C22" s="10" t="s">
        <v>181</v>
      </c>
      <c r="D22" s="268">
        <v>1219.9765731279799</v>
      </c>
      <c r="E22" s="10" t="s">
        <v>181</v>
      </c>
      <c r="F22" s="268">
        <v>3283.3980235612798</v>
      </c>
      <c r="G22" s="10" t="s">
        <v>181</v>
      </c>
      <c r="H22" s="268">
        <v>971.25611649916505</v>
      </c>
      <c r="I22" s="10" t="s">
        <v>181</v>
      </c>
      <c r="J22" s="268">
        <v>901.16635682042897</v>
      </c>
      <c r="K22" s="10" t="s">
        <v>181</v>
      </c>
      <c r="L22" s="268">
        <v>985.34296335034105</v>
      </c>
      <c r="M22" s="10" t="s">
        <v>159</v>
      </c>
      <c r="N22" s="268">
        <v>1216.6945971515199</v>
      </c>
      <c r="O22" s="10" t="s">
        <v>181</v>
      </c>
      <c r="P22" s="268">
        <v>655.45019816491299</v>
      </c>
      <c r="Q22" s="10" t="s">
        <v>159</v>
      </c>
      <c r="R22" s="268">
        <v>1096.9562459157901</v>
      </c>
      <c r="S22" s="10" t="s">
        <v>181</v>
      </c>
    </row>
    <row r="23" spans="1:19" x14ac:dyDescent="0.25">
      <c r="A23" s="12" t="s">
        <v>190</v>
      </c>
      <c r="B23" s="268">
        <v>861.13184352636404</v>
      </c>
      <c r="C23" s="10" t="s">
        <v>181</v>
      </c>
      <c r="D23" s="268">
        <v>1343.1161819486799</v>
      </c>
      <c r="E23" s="10" t="s">
        <v>159</v>
      </c>
      <c r="F23" s="268">
        <v>3393.49120165672</v>
      </c>
      <c r="G23" s="10" t="s">
        <v>181</v>
      </c>
      <c r="H23" s="268">
        <v>984.56287465621006</v>
      </c>
      <c r="I23" s="10" t="s">
        <v>181</v>
      </c>
      <c r="J23" s="268">
        <v>894.23904771684795</v>
      </c>
      <c r="K23" s="10" t="s">
        <v>181</v>
      </c>
      <c r="L23" s="268">
        <v>998.08881479814295</v>
      </c>
      <c r="M23" s="10" t="s">
        <v>159</v>
      </c>
      <c r="N23" s="268">
        <v>1210.72006087923</v>
      </c>
      <c r="O23" s="10" t="s">
        <v>181</v>
      </c>
      <c r="P23" s="268">
        <v>627.68617265267903</v>
      </c>
      <c r="Q23" s="10" t="s">
        <v>159</v>
      </c>
      <c r="R23" s="268">
        <v>1135.1625004288701</v>
      </c>
      <c r="S23" s="10" t="s">
        <v>181</v>
      </c>
    </row>
    <row r="24" spans="1:19" x14ac:dyDescent="0.25">
      <c r="A24" s="12" t="s">
        <v>191</v>
      </c>
      <c r="B24" s="268">
        <v>849.91943541161902</v>
      </c>
      <c r="C24" s="10" t="s">
        <v>181</v>
      </c>
      <c r="D24" s="268">
        <v>1391.07251249673</v>
      </c>
      <c r="E24" s="10" t="s">
        <v>159</v>
      </c>
      <c r="F24" s="268">
        <v>4047.1731028722002</v>
      </c>
      <c r="G24" s="10" t="s">
        <v>181</v>
      </c>
      <c r="H24" s="268">
        <v>1010.60415401292</v>
      </c>
      <c r="I24" s="10" t="s">
        <v>181</v>
      </c>
      <c r="J24" s="268">
        <v>899.57231508376901</v>
      </c>
      <c r="K24" s="10" t="s">
        <v>181</v>
      </c>
      <c r="L24" s="268">
        <v>970.90401763147804</v>
      </c>
      <c r="M24" s="10" t="s">
        <v>159</v>
      </c>
      <c r="N24" s="268">
        <v>1252.66324047591</v>
      </c>
      <c r="O24" s="10" t="s">
        <v>181</v>
      </c>
      <c r="P24" s="268">
        <v>714.64892704469798</v>
      </c>
      <c r="Q24" s="10" t="s">
        <v>159</v>
      </c>
      <c r="R24" s="268">
        <v>1180.56808764582</v>
      </c>
      <c r="S24" s="10" t="s">
        <v>181</v>
      </c>
    </row>
    <row r="25" spans="1:19" x14ac:dyDescent="0.25">
      <c r="A25" s="12" t="s">
        <v>192</v>
      </c>
      <c r="B25" s="268">
        <v>821.56721879880104</v>
      </c>
      <c r="C25" s="10" t="s">
        <v>181</v>
      </c>
      <c r="D25" s="268">
        <v>1414.7928160741101</v>
      </c>
      <c r="E25" s="10" t="s">
        <v>159</v>
      </c>
      <c r="F25" s="268">
        <v>4659.0121148656099</v>
      </c>
      <c r="G25" s="10" t="s">
        <v>181</v>
      </c>
      <c r="H25" s="268">
        <v>1012.52149300188</v>
      </c>
      <c r="I25" s="10" t="s">
        <v>181</v>
      </c>
      <c r="J25" s="268">
        <v>866.65085407142396</v>
      </c>
      <c r="K25" s="10" t="s">
        <v>181</v>
      </c>
      <c r="L25" s="268">
        <v>806.50542013437303</v>
      </c>
      <c r="M25" s="10" t="s">
        <v>159</v>
      </c>
      <c r="N25" s="268">
        <v>1199.03282803964</v>
      </c>
      <c r="O25" s="10" t="s">
        <v>181</v>
      </c>
      <c r="P25" s="268">
        <v>702.43022532278997</v>
      </c>
      <c r="Q25" s="10" t="s">
        <v>159</v>
      </c>
      <c r="R25" s="268">
        <v>1172.9699631972401</v>
      </c>
      <c r="S25" s="10" t="s">
        <v>181</v>
      </c>
    </row>
    <row r="26" spans="1:19" x14ac:dyDescent="0.25">
      <c r="A26" s="12" t="s">
        <v>193</v>
      </c>
      <c r="B26" s="268">
        <v>777.99819237874999</v>
      </c>
      <c r="C26" s="10" t="s">
        <v>181</v>
      </c>
      <c r="D26" s="268">
        <v>1434.2097299971699</v>
      </c>
      <c r="E26" s="10" t="s">
        <v>159</v>
      </c>
      <c r="F26" s="268">
        <v>5228.74373634935</v>
      </c>
      <c r="G26" s="10" t="s">
        <v>181</v>
      </c>
      <c r="H26" s="268">
        <v>978.862691405644</v>
      </c>
      <c r="I26" s="10" t="s">
        <v>181</v>
      </c>
      <c r="J26" s="268">
        <v>866.61260766865303</v>
      </c>
      <c r="K26" s="10" t="s">
        <v>181</v>
      </c>
      <c r="L26" s="268">
        <v>792.27735316670805</v>
      </c>
      <c r="M26" s="10" t="s">
        <v>159</v>
      </c>
      <c r="N26" s="268">
        <v>1175.4120111105799</v>
      </c>
      <c r="O26" s="10" t="s">
        <v>181</v>
      </c>
      <c r="P26" s="268">
        <v>783.98630121353199</v>
      </c>
      <c r="Q26" s="10" t="s">
        <v>159</v>
      </c>
      <c r="R26" s="268">
        <v>1180.04538146864</v>
      </c>
      <c r="S26" s="10" t="s">
        <v>181</v>
      </c>
    </row>
    <row r="27" spans="1:19" x14ac:dyDescent="0.25">
      <c r="A27" s="12" t="s">
        <v>194</v>
      </c>
      <c r="B27" s="268">
        <v>753.35650648390003</v>
      </c>
      <c r="C27" s="10" t="s">
        <v>181</v>
      </c>
      <c r="D27" s="268">
        <v>1527.3556431782899</v>
      </c>
      <c r="E27" s="10" t="s">
        <v>159</v>
      </c>
      <c r="F27" s="268">
        <v>6512.8189398303703</v>
      </c>
      <c r="G27" s="10" t="s">
        <v>181</v>
      </c>
      <c r="H27" s="268">
        <v>1032.2673478256499</v>
      </c>
      <c r="I27" s="10" t="s">
        <v>181</v>
      </c>
      <c r="J27" s="268">
        <v>856.25429043346605</v>
      </c>
      <c r="K27" s="10" t="s">
        <v>181</v>
      </c>
      <c r="L27" s="268">
        <v>799.12756159795902</v>
      </c>
      <c r="M27" s="10" t="s">
        <v>159</v>
      </c>
      <c r="N27" s="268">
        <v>1236.8688544300201</v>
      </c>
      <c r="O27" s="10" t="s">
        <v>181</v>
      </c>
      <c r="P27" s="268">
        <v>809.64044549882499</v>
      </c>
      <c r="Q27" s="10" t="s">
        <v>159</v>
      </c>
      <c r="R27" s="268">
        <v>1250.7033551283</v>
      </c>
      <c r="S27" s="10" t="s">
        <v>181</v>
      </c>
    </row>
    <row r="28" spans="1:19" x14ac:dyDescent="0.25">
      <c r="A28" s="12" t="s">
        <v>196</v>
      </c>
      <c r="B28" s="268">
        <v>747.50473164307402</v>
      </c>
      <c r="C28" s="10" t="s">
        <v>181</v>
      </c>
      <c r="D28" s="268">
        <v>1589.1492267070601</v>
      </c>
      <c r="E28" s="10" t="s">
        <v>181</v>
      </c>
      <c r="F28" s="268">
        <v>7944.0862669743301</v>
      </c>
      <c r="G28" s="10" t="s">
        <v>181</v>
      </c>
      <c r="H28" s="268">
        <v>1048.49415273463</v>
      </c>
      <c r="I28" s="10" t="s">
        <v>181</v>
      </c>
      <c r="J28" s="268">
        <v>867.33234086819698</v>
      </c>
      <c r="K28" s="10" t="s">
        <v>181</v>
      </c>
      <c r="L28" s="268">
        <v>808.566626912326</v>
      </c>
      <c r="M28" s="10" t="s">
        <v>159</v>
      </c>
      <c r="N28" s="268">
        <v>1216.8915455187</v>
      </c>
      <c r="O28" s="10" t="s">
        <v>181</v>
      </c>
      <c r="P28" s="268">
        <v>769.70703888078901</v>
      </c>
      <c r="Q28" s="10" t="s">
        <v>159</v>
      </c>
      <c r="R28" s="268">
        <v>1279.5757120845201</v>
      </c>
      <c r="S28" s="10" t="s">
        <v>181</v>
      </c>
    </row>
    <row r="29" spans="1:19" x14ac:dyDescent="0.25">
      <c r="A29" s="12" t="s">
        <v>197</v>
      </c>
      <c r="B29" s="268">
        <v>768.57624927070003</v>
      </c>
      <c r="C29" s="10" t="s">
        <v>181</v>
      </c>
      <c r="D29" s="268">
        <v>1572.03386126592</v>
      </c>
      <c r="E29" s="10" t="s">
        <v>181</v>
      </c>
      <c r="F29" s="268">
        <v>10095.1916115199</v>
      </c>
      <c r="G29" s="10" t="s">
        <v>181</v>
      </c>
      <c r="H29" s="268">
        <v>1030.56772913333</v>
      </c>
      <c r="I29" s="10" t="s">
        <v>181</v>
      </c>
      <c r="J29" s="268">
        <v>796.61158662788205</v>
      </c>
      <c r="K29" s="10" t="s">
        <v>181</v>
      </c>
      <c r="L29" s="268">
        <v>758.28614308919896</v>
      </c>
      <c r="M29" s="10" t="s">
        <v>159</v>
      </c>
      <c r="N29" s="268">
        <v>1121.8213304714</v>
      </c>
      <c r="O29" s="10" t="s">
        <v>181</v>
      </c>
      <c r="P29" s="268">
        <v>684.04360034237504</v>
      </c>
      <c r="Q29" s="10" t="s">
        <v>159</v>
      </c>
      <c r="R29" s="268">
        <v>1252.2948525448501</v>
      </c>
      <c r="S29" s="10" t="s">
        <v>181</v>
      </c>
    </row>
    <row r="30" spans="1:19" x14ac:dyDescent="0.25">
      <c r="A30" s="12" t="s">
        <v>199</v>
      </c>
      <c r="B30" s="268">
        <v>749.57334787168202</v>
      </c>
      <c r="C30" s="10" t="s">
        <v>181</v>
      </c>
      <c r="D30" s="268">
        <v>1593.8899596076101</v>
      </c>
      <c r="E30" s="10" t="s">
        <v>181</v>
      </c>
      <c r="F30" s="268">
        <v>12266.7393107486</v>
      </c>
      <c r="G30" s="10" t="s">
        <v>202</v>
      </c>
      <c r="H30" s="268">
        <v>1064.7697387232299</v>
      </c>
      <c r="I30" s="10" t="s">
        <v>181</v>
      </c>
      <c r="J30" s="268">
        <v>901.48267837586195</v>
      </c>
      <c r="K30" s="10" t="s">
        <v>201</v>
      </c>
      <c r="L30" s="268">
        <v>736.06356297463697</v>
      </c>
      <c r="M30" s="10" t="s">
        <v>159</v>
      </c>
      <c r="N30" s="268">
        <v>1162.51996073543</v>
      </c>
      <c r="O30" s="10" t="s">
        <v>181</v>
      </c>
      <c r="P30" s="268">
        <v>657.43797766788703</v>
      </c>
      <c r="Q30" s="10" t="s">
        <v>201</v>
      </c>
      <c r="R30" s="268">
        <v>1300.81860413872</v>
      </c>
      <c r="S30" s="10" t="s">
        <v>202</v>
      </c>
    </row>
    <row r="31" spans="1:19" x14ac:dyDescent="0.25">
      <c r="A31" s="12" t="s">
        <v>200</v>
      </c>
      <c r="B31" s="268">
        <v>768.97100958552801</v>
      </c>
      <c r="C31" s="10" t="s">
        <v>202</v>
      </c>
      <c r="D31" s="268">
        <v>1589.9745981226799</v>
      </c>
      <c r="E31" s="10" t="s">
        <v>181</v>
      </c>
      <c r="F31" s="268">
        <v>12972.3644196311</v>
      </c>
      <c r="G31" s="10" t="s">
        <v>202</v>
      </c>
      <c r="H31" s="268">
        <v>1107.1316524433801</v>
      </c>
      <c r="I31" s="10" t="s">
        <v>181</v>
      </c>
      <c r="J31" s="268">
        <v>887.474352468132</v>
      </c>
      <c r="K31" s="10" t="s">
        <v>201</v>
      </c>
      <c r="L31" s="268">
        <v>737.92169068008297</v>
      </c>
      <c r="M31" s="10" t="s">
        <v>201</v>
      </c>
      <c r="N31" s="268">
        <v>1138.6655774518999</v>
      </c>
      <c r="O31" s="10" t="s">
        <v>202</v>
      </c>
      <c r="P31" s="268">
        <v>655.53246407908796</v>
      </c>
      <c r="Q31" s="10" t="s">
        <v>201</v>
      </c>
      <c r="R31" s="268">
        <v>1305.98708698122</v>
      </c>
      <c r="S31" s="10" t="s">
        <v>202</v>
      </c>
    </row>
    <row r="32" spans="1:19" x14ac:dyDescent="0.25">
      <c r="A32" s="15" t="s">
        <v>203</v>
      </c>
      <c r="B32" s="269">
        <v>835.95016025063899</v>
      </c>
      <c r="C32" s="14" t="s">
        <v>159</v>
      </c>
      <c r="D32" s="269">
        <v>1508.0488616789401</v>
      </c>
      <c r="E32" s="14" t="s">
        <v>159</v>
      </c>
      <c r="F32" s="269">
        <v>1352.8444842076699</v>
      </c>
      <c r="G32" s="14" t="s">
        <v>159</v>
      </c>
      <c r="H32" s="269">
        <v>976.98552662317604</v>
      </c>
      <c r="I32" s="14" t="s">
        <v>181</v>
      </c>
      <c r="J32" s="269">
        <v>746.34322445144005</v>
      </c>
      <c r="K32" s="14" t="s">
        <v>159</v>
      </c>
      <c r="L32" s="269">
        <v>602.23425794909599</v>
      </c>
      <c r="M32" s="14" t="s">
        <v>159</v>
      </c>
      <c r="N32" s="269">
        <v>882.69734712129502</v>
      </c>
      <c r="O32" s="14" t="s">
        <v>181</v>
      </c>
      <c r="P32" s="269">
        <v>676.37057284642299</v>
      </c>
      <c r="Q32" s="14" t="s">
        <v>159</v>
      </c>
      <c r="R32" s="269">
        <v>1067.7332844770001</v>
      </c>
      <c r="S32" s="14" t="s">
        <v>181</v>
      </c>
    </row>
    <row r="34" spans="1:2" x14ac:dyDescent="0.25">
      <c r="A34" s="16" t="s">
        <v>204</v>
      </c>
      <c r="B34" s="16" t="s">
        <v>218</v>
      </c>
    </row>
    <row r="37" spans="1:2" x14ac:dyDescent="0.25">
      <c r="B37" s="16" t="s">
        <v>322</v>
      </c>
    </row>
    <row r="38" spans="1:2" x14ac:dyDescent="0.25">
      <c r="B38" s="16" t="s">
        <v>210</v>
      </c>
    </row>
    <row r="39" spans="1:2" x14ac:dyDescent="0.25">
      <c r="B39" s="16" t="s">
        <v>211</v>
      </c>
    </row>
    <row r="42" spans="1:2" x14ac:dyDescent="0.25">
      <c r="A42" s="17" t="str">
        <f>HYPERLINK("#'TOTAL 6'!A2", "&lt;&lt;&lt; Previous table")</f>
        <v>&lt;&lt;&lt; Previous table</v>
      </c>
    </row>
    <row r="43" spans="1:2" x14ac:dyDescent="0.25">
      <c r="A43" s="17" t="str">
        <f>HYPERLINK("#'TOTAL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46"/>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HYPERLINK("#'INDEX'!B16", "Link to index")</f>
        <v>Link to index</v>
      </c>
    </row>
    <row r="2" spans="1:19" ht="15.75" customHeight="1" x14ac:dyDescent="0.25">
      <c r="A2" s="287" t="s">
        <v>227</v>
      </c>
      <c r="B2" s="286"/>
      <c r="C2" s="286"/>
      <c r="D2" s="286"/>
      <c r="E2" s="286"/>
      <c r="F2" s="286"/>
      <c r="G2" s="286"/>
      <c r="H2" s="286"/>
      <c r="I2" s="286"/>
      <c r="J2" s="286"/>
      <c r="K2" s="286"/>
      <c r="L2" s="286"/>
      <c r="M2" s="286"/>
      <c r="N2" s="286"/>
      <c r="O2" s="286"/>
      <c r="P2" s="286"/>
      <c r="Q2" s="286"/>
      <c r="R2" s="286"/>
      <c r="S2" s="286"/>
    </row>
    <row r="3" spans="1:19" ht="15.75" customHeight="1" x14ac:dyDescent="0.25">
      <c r="A3" s="287" t="s">
        <v>34</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36">
        <v>10.885999999999999</v>
      </c>
      <c r="C7" s="10" t="s">
        <v>159</v>
      </c>
      <c r="D7" s="36">
        <v>0</v>
      </c>
      <c r="E7" s="10" t="s">
        <v>159</v>
      </c>
      <c r="F7" s="36">
        <v>2.9980000000000002</v>
      </c>
      <c r="G7" s="10" t="s">
        <v>159</v>
      </c>
      <c r="H7" s="36">
        <v>49.338000000000001</v>
      </c>
      <c r="I7" s="10" t="s">
        <v>159</v>
      </c>
      <c r="J7" s="36">
        <v>20.338000000000001</v>
      </c>
      <c r="K7" s="10" t="s">
        <v>159</v>
      </c>
      <c r="L7" s="36">
        <v>14.611000000000001</v>
      </c>
      <c r="M7" s="10" t="s">
        <v>159</v>
      </c>
      <c r="N7" s="36">
        <v>67.766000000000005</v>
      </c>
      <c r="O7" s="10" t="s">
        <v>159</v>
      </c>
      <c r="P7" s="36">
        <v>59.256</v>
      </c>
      <c r="Q7" s="10" t="s">
        <v>159</v>
      </c>
      <c r="R7" s="36">
        <v>225.19300000000001</v>
      </c>
      <c r="S7" s="10" t="s">
        <v>159</v>
      </c>
    </row>
    <row r="8" spans="1:19" x14ac:dyDescent="0.25">
      <c r="A8" s="12" t="s">
        <v>171</v>
      </c>
      <c r="B8" s="36">
        <v>7.5039999999999996</v>
      </c>
      <c r="C8" s="10" t="s">
        <v>159</v>
      </c>
      <c r="D8" s="36">
        <v>62.082999999999998</v>
      </c>
      <c r="E8" s="10" t="s">
        <v>159</v>
      </c>
      <c r="F8" s="36">
        <v>3.282</v>
      </c>
      <c r="G8" s="10" t="s">
        <v>159</v>
      </c>
      <c r="H8" s="36">
        <v>71.481999999999999</v>
      </c>
      <c r="I8" s="10" t="s">
        <v>159</v>
      </c>
      <c r="J8" s="36">
        <v>17.908000000000001</v>
      </c>
      <c r="K8" s="10" t="s">
        <v>159</v>
      </c>
      <c r="L8" s="36">
        <v>16.771999999999998</v>
      </c>
      <c r="M8" s="10" t="s">
        <v>159</v>
      </c>
      <c r="N8" s="36">
        <v>110.4</v>
      </c>
      <c r="O8" s="10" t="s">
        <v>159</v>
      </c>
      <c r="P8" s="36">
        <v>64.435000000000002</v>
      </c>
      <c r="Q8" s="10" t="s">
        <v>159</v>
      </c>
      <c r="R8" s="36">
        <v>353.86599999999999</v>
      </c>
      <c r="S8" s="10" t="s">
        <v>159</v>
      </c>
    </row>
    <row r="9" spans="1:19" x14ac:dyDescent="0.25">
      <c r="A9" s="12" t="s">
        <v>172</v>
      </c>
      <c r="B9" s="36">
        <v>3.5609999999999999</v>
      </c>
      <c r="C9" s="10" t="s">
        <v>159</v>
      </c>
      <c r="D9" s="36">
        <v>78.55</v>
      </c>
      <c r="E9" s="10" t="s">
        <v>159</v>
      </c>
      <c r="F9" s="36">
        <v>2.3199999999999998</v>
      </c>
      <c r="G9" s="10" t="s">
        <v>159</v>
      </c>
      <c r="H9" s="36">
        <v>76.2</v>
      </c>
      <c r="I9" s="10" t="s">
        <v>159</v>
      </c>
      <c r="J9" s="36">
        <v>18.766999999999999</v>
      </c>
      <c r="K9" s="10" t="s">
        <v>159</v>
      </c>
      <c r="L9" s="36">
        <v>27.036000000000001</v>
      </c>
      <c r="M9" s="10" t="s">
        <v>159</v>
      </c>
      <c r="N9" s="36">
        <v>128.16399999999999</v>
      </c>
      <c r="O9" s="10" t="s">
        <v>159</v>
      </c>
      <c r="P9" s="36">
        <v>56.3</v>
      </c>
      <c r="Q9" s="10" t="s">
        <v>159</v>
      </c>
      <c r="R9" s="36">
        <v>390.89800000000002</v>
      </c>
      <c r="S9" s="10" t="s">
        <v>159</v>
      </c>
    </row>
    <row r="10" spans="1:19" x14ac:dyDescent="0.25">
      <c r="A10" s="12" t="s">
        <v>173</v>
      </c>
      <c r="B10" s="36">
        <v>3.456</v>
      </c>
      <c r="C10" s="10" t="s">
        <v>159</v>
      </c>
      <c r="D10" s="36">
        <v>101.5</v>
      </c>
      <c r="E10" s="10" t="s">
        <v>159</v>
      </c>
      <c r="F10" s="36">
        <v>2.3519999999999999</v>
      </c>
      <c r="G10" s="10" t="s">
        <v>159</v>
      </c>
      <c r="H10" s="36">
        <v>80.382999999999996</v>
      </c>
      <c r="I10" s="10" t="s">
        <v>159</v>
      </c>
      <c r="J10" s="36">
        <v>20.331</v>
      </c>
      <c r="K10" s="10" t="s">
        <v>159</v>
      </c>
      <c r="L10" s="36">
        <v>23.640999999999998</v>
      </c>
      <c r="M10" s="10" t="s">
        <v>159</v>
      </c>
      <c r="N10" s="36">
        <v>174.584</v>
      </c>
      <c r="O10" s="10" t="s">
        <v>159</v>
      </c>
      <c r="P10" s="36">
        <v>53.823999999999998</v>
      </c>
      <c r="Q10" s="10" t="s">
        <v>159</v>
      </c>
      <c r="R10" s="36">
        <v>460.07100000000003</v>
      </c>
      <c r="S10" s="10" t="s">
        <v>159</v>
      </c>
    </row>
    <row r="11" spans="1:19" x14ac:dyDescent="0.25">
      <c r="A11" s="12" t="s">
        <v>174</v>
      </c>
      <c r="B11" s="36">
        <v>3.2570000000000001</v>
      </c>
      <c r="C11" s="10" t="s">
        <v>159</v>
      </c>
      <c r="D11" s="36">
        <v>107.7</v>
      </c>
      <c r="E11" s="10" t="s">
        <v>159</v>
      </c>
      <c r="F11" s="36">
        <v>2.8719999999999999</v>
      </c>
      <c r="G11" s="10" t="s">
        <v>159</v>
      </c>
      <c r="H11" s="36">
        <v>83.304000000000002</v>
      </c>
      <c r="I11" s="10" t="s">
        <v>159</v>
      </c>
      <c r="J11" s="36">
        <v>20.789000000000001</v>
      </c>
      <c r="K11" s="10" t="s">
        <v>159</v>
      </c>
      <c r="L11" s="36">
        <v>23.334</v>
      </c>
      <c r="M11" s="10" t="s">
        <v>159</v>
      </c>
      <c r="N11" s="36">
        <v>155.411</v>
      </c>
      <c r="O11" s="10" t="s">
        <v>159</v>
      </c>
      <c r="P11" s="36">
        <v>42.863999999999997</v>
      </c>
      <c r="Q11" s="10" t="s">
        <v>159</v>
      </c>
      <c r="R11" s="36">
        <v>439.53100000000001</v>
      </c>
      <c r="S11" s="10" t="s">
        <v>159</v>
      </c>
    </row>
    <row r="12" spans="1:19" x14ac:dyDescent="0.25">
      <c r="A12" s="12" t="s">
        <v>175</v>
      </c>
      <c r="B12" s="36">
        <v>3.5950000000000002</v>
      </c>
      <c r="C12" s="10" t="s">
        <v>159</v>
      </c>
      <c r="D12" s="36">
        <v>114.9</v>
      </c>
      <c r="E12" s="10" t="s">
        <v>159</v>
      </c>
      <c r="F12" s="36">
        <v>4.3949999999999996</v>
      </c>
      <c r="G12" s="10" t="s">
        <v>159</v>
      </c>
      <c r="H12" s="36">
        <v>90.837000000000003</v>
      </c>
      <c r="I12" s="10" t="s">
        <v>159</v>
      </c>
      <c r="J12" s="36">
        <v>19.881</v>
      </c>
      <c r="K12" s="10" t="s">
        <v>159</v>
      </c>
      <c r="L12" s="36">
        <v>23.173666999999998</v>
      </c>
      <c r="M12" s="10" t="s">
        <v>159</v>
      </c>
      <c r="N12" s="36">
        <v>155.114</v>
      </c>
      <c r="O12" s="10" t="s">
        <v>159</v>
      </c>
      <c r="P12" s="36">
        <v>43.283999999999999</v>
      </c>
      <c r="Q12" s="10" t="s">
        <v>159</v>
      </c>
      <c r="R12" s="36">
        <v>455.17966699999999</v>
      </c>
      <c r="S12" s="10" t="s">
        <v>159</v>
      </c>
    </row>
    <row r="13" spans="1:19" x14ac:dyDescent="0.25">
      <c r="A13" s="12" t="s">
        <v>176</v>
      </c>
      <c r="B13" s="36">
        <v>3.6779999999999999</v>
      </c>
      <c r="C13" s="10" t="s">
        <v>159</v>
      </c>
      <c r="D13" s="36">
        <v>70.599999999999994</v>
      </c>
      <c r="E13" s="10" t="s">
        <v>159</v>
      </c>
      <c r="F13" s="36">
        <v>0.82</v>
      </c>
      <c r="G13" s="10" t="s">
        <v>159</v>
      </c>
      <c r="H13" s="36">
        <v>48</v>
      </c>
      <c r="I13" s="10" t="s">
        <v>159</v>
      </c>
      <c r="J13" s="36">
        <v>13.978999999999999</v>
      </c>
      <c r="K13" s="10" t="s">
        <v>159</v>
      </c>
      <c r="L13" s="36">
        <v>15.949</v>
      </c>
      <c r="M13" s="10" t="s">
        <v>159</v>
      </c>
      <c r="N13" s="36">
        <v>105.86</v>
      </c>
      <c r="O13" s="10" t="s">
        <v>159</v>
      </c>
      <c r="P13" s="36">
        <v>42.158999999999999</v>
      </c>
      <c r="Q13" s="10" t="s">
        <v>159</v>
      </c>
      <c r="R13" s="36">
        <v>301.04500000000002</v>
      </c>
      <c r="S13" s="10" t="s">
        <v>159</v>
      </c>
    </row>
    <row r="14" spans="1:19" x14ac:dyDescent="0.25">
      <c r="A14" s="12" t="s">
        <v>177</v>
      </c>
      <c r="B14" s="36">
        <v>1.788</v>
      </c>
      <c r="C14" s="10" t="s">
        <v>159</v>
      </c>
      <c r="D14" s="36">
        <v>69</v>
      </c>
      <c r="E14" s="10" t="s">
        <v>159</v>
      </c>
      <c r="F14" s="36">
        <v>0.82599999999999996</v>
      </c>
      <c r="G14" s="10" t="s">
        <v>159</v>
      </c>
      <c r="H14" s="36">
        <v>47.421999999999997</v>
      </c>
      <c r="I14" s="10" t="s">
        <v>159</v>
      </c>
      <c r="J14" s="36">
        <v>15.97</v>
      </c>
      <c r="K14" s="10" t="s">
        <v>159</v>
      </c>
      <c r="L14" s="36">
        <v>18.692</v>
      </c>
      <c r="M14" s="10" t="s">
        <v>159</v>
      </c>
      <c r="N14" s="36">
        <v>99.731999999999999</v>
      </c>
      <c r="O14" s="10" t="s">
        <v>159</v>
      </c>
      <c r="P14" s="36">
        <v>43.749000000000002</v>
      </c>
      <c r="Q14" s="10" t="s">
        <v>159</v>
      </c>
      <c r="R14" s="36">
        <v>297.17899999999997</v>
      </c>
      <c r="S14" s="10" t="s">
        <v>159</v>
      </c>
    </row>
    <row r="15" spans="1:19" x14ac:dyDescent="0.25">
      <c r="A15" s="12" t="s">
        <v>178</v>
      </c>
      <c r="B15" s="36">
        <v>2.056</v>
      </c>
      <c r="C15" s="10" t="s">
        <v>159</v>
      </c>
      <c r="D15" s="36">
        <v>69.400000000000006</v>
      </c>
      <c r="E15" s="10" t="s">
        <v>159</v>
      </c>
      <c r="F15" s="36">
        <v>0.64500000000000002</v>
      </c>
      <c r="G15" s="10" t="s">
        <v>159</v>
      </c>
      <c r="H15" s="36">
        <v>47.695999999999998</v>
      </c>
      <c r="I15" s="10" t="s">
        <v>159</v>
      </c>
      <c r="J15" s="36">
        <v>17.388999999999999</v>
      </c>
      <c r="K15" s="10" t="s">
        <v>159</v>
      </c>
      <c r="L15" s="36">
        <v>20.215</v>
      </c>
      <c r="M15" s="10" t="s">
        <v>159</v>
      </c>
      <c r="N15" s="36">
        <v>98.995000000000005</v>
      </c>
      <c r="O15" s="10" t="s">
        <v>159</v>
      </c>
      <c r="P15" s="36">
        <v>37.941000000000003</v>
      </c>
      <c r="Q15" s="10" t="s">
        <v>159</v>
      </c>
      <c r="R15" s="36">
        <v>294.33699999999999</v>
      </c>
      <c r="S15" s="10" t="s">
        <v>159</v>
      </c>
    </row>
    <row r="16" spans="1:19" x14ac:dyDescent="0.25">
      <c r="A16" s="12" t="s">
        <v>182</v>
      </c>
      <c r="B16" s="36">
        <v>2.089</v>
      </c>
      <c r="C16" s="10" t="s">
        <v>159</v>
      </c>
      <c r="D16" s="36">
        <v>70.2</v>
      </c>
      <c r="E16" s="10" t="s">
        <v>159</v>
      </c>
      <c r="F16" s="36">
        <v>2.1269999999999998</v>
      </c>
      <c r="G16" s="10" t="s">
        <v>159</v>
      </c>
      <c r="H16" s="36">
        <v>49.856999999999999</v>
      </c>
      <c r="I16" s="10" t="s">
        <v>159</v>
      </c>
      <c r="J16" s="36">
        <v>17.036000000000001</v>
      </c>
      <c r="K16" s="10" t="s">
        <v>159</v>
      </c>
      <c r="L16" s="36">
        <v>21.867999999999999</v>
      </c>
      <c r="M16" s="10" t="s">
        <v>159</v>
      </c>
      <c r="N16" s="36">
        <v>98.787000000000006</v>
      </c>
      <c r="O16" s="10" t="s">
        <v>159</v>
      </c>
      <c r="P16" s="36">
        <v>45.454000000000001</v>
      </c>
      <c r="Q16" s="10" t="s">
        <v>159</v>
      </c>
      <c r="R16" s="36">
        <v>307.41800000000001</v>
      </c>
      <c r="S16" s="10" t="s">
        <v>159</v>
      </c>
    </row>
    <row r="17" spans="1:19" x14ac:dyDescent="0.25">
      <c r="A17" s="12" t="s">
        <v>183</v>
      </c>
      <c r="B17" s="36">
        <v>2.0990000000000002</v>
      </c>
      <c r="C17" s="10" t="s">
        <v>159</v>
      </c>
      <c r="D17" s="36">
        <v>76.2</v>
      </c>
      <c r="E17" s="10" t="s">
        <v>159</v>
      </c>
      <c r="F17" s="36">
        <v>5.2249999999999996</v>
      </c>
      <c r="G17" s="10" t="s">
        <v>159</v>
      </c>
      <c r="H17" s="36">
        <v>53.085999999999999</v>
      </c>
      <c r="I17" s="10" t="s">
        <v>159</v>
      </c>
      <c r="J17" s="36">
        <v>18.007999999999999</v>
      </c>
      <c r="K17" s="10" t="s">
        <v>159</v>
      </c>
      <c r="L17" s="36">
        <v>23.51</v>
      </c>
      <c r="M17" s="10" t="s">
        <v>159</v>
      </c>
      <c r="N17" s="36">
        <v>107.129</v>
      </c>
      <c r="O17" s="10" t="s">
        <v>159</v>
      </c>
      <c r="P17" s="36">
        <v>51.664999999999999</v>
      </c>
      <c r="Q17" s="10" t="s">
        <v>159</v>
      </c>
      <c r="R17" s="36">
        <v>336.92200000000003</v>
      </c>
      <c r="S17" s="10" t="s">
        <v>159</v>
      </c>
    </row>
    <row r="18" spans="1:19" x14ac:dyDescent="0.25">
      <c r="A18" s="12" t="s">
        <v>184</v>
      </c>
      <c r="B18" s="36">
        <v>1.919</v>
      </c>
      <c r="C18" s="10" t="s">
        <v>159</v>
      </c>
      <c r="D18" s="36">
        <v>80.709999999999994</v>
      </c>
      <c r="E18" s="10" t="s">
        <v>159</v>
      </c>
      <c r="F18" s="36">
        <v>9.0845000000000002</v>
      </c>
      <c r="G18" s="10" t="s">
        <v>159</v>
      </c>
      <c r="H18" s="36">
        <v>53.190230649999997</v>
      </c>
      <c r="I18" s="10" t="s">
        <v>159</v>
      </c>
      <c r="J18" s="36">
        <v>20.975999999999999</v>
      </c>
      <c r="K18" s="10" t="s">
        <v>159</v>
      </c>
      <c r="L18" s="36">
        <v>21.923999999999999</v>
      </c>
      <c r="M18" s="10" t="s">
        <v>159</v>
      </c>
      <c r="N18" s="36">
        <v>113.68600000000001</v>
      </c>
      <c r="O18" s="10" t="s">
        <v>159</v>
      </c>
      <c r="P18" s="36">
        <v>59.156999999999996</v>
      </c>
      <c r="Q18" s="10" t="s">
        <v>159</v>
      </c>
      <c r="R18" s="36">
        <v>360.64673064999999</v>
      </c>
      <c r="S18" s="10" t="s">
        <v>159</v>
      </c>
    </row>
    <row r="19" spans="1:19" x14ac:dyDescent="0.25">
      <c r="A19" s="12" t="s">
        <v>185</v>
      </c>
      <c r="B19" s="36">
        <v>1.9810000000000001</v>
      </c>
      <c r="C19" s="10" t="s">
        <v>159</v>
      </c>
      <c r="D19" s="36">
        <v>88.62</v>
      </c>
      <c r="E19" s="10" t="s">
        <v>159</v>
      </c>
      <c r="F19" s="36">
        <v>10.117000000000001</v>
      </c>
      <c r="G19" s="10" t="s">
        <v>159</v>
      </c>
      <c r="H19" s="36">
        <v>50.451000000000001</v>
      </c>
      <c r="I19" s="10" t="s">
        <v>159</v>
      </c>
      <c r="J19" s="36">
        <v>22.283999999999999</v>
      </c>
      <c r="K19" s="10" t="s">
        <v>159</v>
      </c>
      <c r="L19" s="36">
        <v>22.285</v>
      </c>
      <c r="M19" s="10" t="s">
        <v>159</v>
      </c>
      <c r="N19" s="36">
        <v>118.04600000000001</v>
      </c>
      <c r="O19" s="10" t="s">
        <v>159</v>
      </c>
      <c r="P19" s="36">
        <v>76.900000000000006</v>
      </c>
      <c r="Q19" s="10" t="s">
        <v>159</v>
      </c>
      <c r="R19" s="36">
        <v>390.68400000000003</v>
      </c>
      <c r="S19" s="10" t="s">
        <v>159</v>
      </c>
    </row>
    <row r="20" spans="1:19" x14ac:dyDescent="0.25">
      <c r="A20" s="12" t="s">
        <v>186</v>
      </c>
      <c r="B20" s="36">
        <v>1.93</v>
      </c>
      <c r="C20" s="10" t="s">
        <v>159</v>
      </c>
      <c r="D20" s="36">
        <v>82.26</v>
      </c>
      <c r="E20" s="10" t="s">
        <v>159</v>
      </c>
      <c r="F20" s="36">
        <v>11.042999999999999</v>
      </c>
      <c r="G20" s="10" t="s">
        <v>159</v>
      </c>
      <c r="H20" s="36">
        <v>51.517307879999997</v>
      </c>
      <c r="I20" s="10" t="s">
        <v>159</v>
      </c>
      <c r="J20" s="36">
        <v>20.234000000000002</v>
      </c>
      <c r="K20" s="10" t="s">
        <v>159</v>
      </c>
      <c r="L20" s="36">
        <v>23.675000000000001</v>
      </c>
      <c r="M20" s="10" t="s">
        <v>159</v>
      </c>
      <c r="N20" s="36">
        <v>121.31</v>
      </c>
      <c r="O20" s="10" t="s">
        <v>159</v>
      </c>
      <c r="P20" s="36">
        <v>83.709000000000003</v>
      </c>
      <c r="Q20" s="10" t="s">
        <v>159</v>
      </c>
      <c r="R20" s="36">
        <v>395.67830787999998</v>
      </c>
      <c r="S20" s="10" t="s">
        <v>159</v>
      </c>
    </row>
    <row r="21" spans="1:19" x14ac:dyDescent="0.25">
      <c r="A21" s="12" t="s">
        <v>188</v>
      </c>
      <c r="B21" s="36">
        <v>2.0529999999999999</v>
      </c>
      <c r="C21" s="10" t="s">
        <v>159</v>
      </c>
      <c r="D21" s="36">
        <v>93.23</v>
      </c>
      <c r="E21" s="10" t="s">
        <v>159</v>
      </c>
      <c r="F21" s="36">
        <v>11.597</v>
      </c>
      <c r="G21" s="10" t="s">
        <v>180</v>
      </c>
      <c r="H21" s="36">
        <v>54.93</v>
      </c>
      <c r="I21" s="10" t="s">
        <v>159</v>
      </c>
      <c r="J21" s="36">
        <v>21.292999999999999</v>
      </c>
      <c r="K21" s="10" t="s">
        <v>159</v>
      </c>
      <c r="L21" s="36">
        <v>24.74</v>
      </c>
      <c r="M21" s="10" t="s">
        <v>159</v>
      </c>
      <c r="N21" s="36">
        <v>136.364</v>
      </c>
      <c r="O21" s="10" t="s">
        <v>159</v>
      </c>
      <c r="P21" s="36">
        <v>90.823999999999998</v>
      </c>
      <c r="Q21" s="10" t="s">
        <v>159</v>
      </c>
      <c r="R21" s="36">
        <v>435.03100000000001</v>
      </c>
      <c r="S21" s="10" t="s">
        <v>159</v>
      </c>
    </row>
    <row r="22" spans="1:19" x14ac:dyDescent="0.25">
      <c r="A22" s="12" t="s">
        <v>189</v>
      </c>
      <c r="B22" s="36">
        <v>2.157</v>
      </c>
      <c r="C22" s="10" t="s">
        <v>159</v>
      </c>
      <c r="D22" s="36">
        <v>91.39</v>
      </c>
      <c r="E22" s="10" t="s">
        <v>159</v>
      </c>
      <c r="F22" s="36">
        <v>11.184960999999999</v>
      </c>
      <c r="G22" s="10" t="s">
        <v>159</v>
      </c>
      <c r="H22" s="36">
        <v>86.885999999999996</v>
      </c>
      <c r="I22" s="10" t="s">
        <v>159</v>
      </c>
      <c r="J22" s="36">
        <v>21.573</v>
      </c>
      <c r="K22" s="10" t="s">
        <v>159</v>
      </c>
      <c r="L22" s="36">
        <v>23.553999999999998</v>
      </c>
      <c r="M22" s="10" t="s">
        <v>159</v>
      </c>
      <c r="N22" s="36">
        <v>149.45599999999999</v>
      </c>
      <c r="O22" s="10" t="s">
        <v>159</v>
      </c>
      <c r="P22" s="36">
        <v>92.369</v>
      </c>
      <c r="Q22" s="10" t="s">
        <v>159</v>
      </c>
      <c r="R22" s="36">
        <v>478.56996099999998</v>
      </c>
      <c r="S22" s="10" t="s">
        <v>159</v>
      </c>
    </row>
    <row r="23" spans="1:19" x14ac:dyDescent="0.25">
      <c r="A23" s="12" t="s">
        <v>190</v>
      </c>
      <c r="B23" s="36">
        <v>2.081</v>
      </c>
      <c r="C23" s="10" t="s">
        <v>159</v>
      </c>
      <c r="D23" s="36">
        <v>121.02</v>
      </c>
      <c r="E23" s="10" t="s">
        <v>159</v>
      </c>
      <c r="F23" s="36">
        <v>10.466042</v>
      </c>
      <c r="G23" s="10" t="s">
        <v>159</v>
      </c>
      <c r="H23" s="36">
        <v>82.064999999999998</v>
      </c>
      <c r="I23" s="10" t="s">
        <v>159</v>
      </c>
      <c r="J23" s="36">
        <v>21.353999999999999</v>
      </c>
      <c r="K23" s="10" t="s">
        <v>159</v>
      </c>
      <c r="L23" s="36">
        <v>23.841999999999999</v>
      </c>
      <c r="M23" s="10" t="s">
        <v>159</v>
      </c>
      <c r="N23" s="36">
        <v>165.65899999999999</v>
      </c>
      <c r="O23" s="10" t="s">
        <v>159</v>
      </c>
      <c r="P23" s="36">
        <v>89.626999999999995</v>
      </c>
      <c r="Q23" s="10" t="s">
        <v>159</v>
      </c>
      <c r="R23" s="36">
        <v>516.11404200000004</v>
      </c>
      <c r="S23" s="10" t="s">
        <v>159</v>
      </c>
    </row>
    <row r="24" spans="1:19" x14ac:dyDescent="0.25">
      <c r="A24" s="12" t="s">
        <v>191</v>
      </c>
      <c r="B24" s="36">
        <v>2.0219999999999998</v>
      </c>
      <c r="C24" s="10" t="s">
        <v>159</v>
      </c>
      <c r="D24" s="36">
        <v>133.36000000000001</v>
      </c>
      <c r="E24" s="10" t="s">
        <v>159</v>
      </c>
      <c r="F24" s="36">
        <v>11.097238000000001</v>
      </c>
      <c r="G24" s="10" t="s">
        <v>159</v>
      </c>
      <c r="H24" s="36">
        <v>85.054000000000002</v>
      </c>
      <c r="I24" s="10" t="s">
        <v>159</v>
      </c>
      <c r="J24" s="36">
        <v>23.306999999999999</v>
      </c>
      <c r="K24" s="10" t="s">
        <v>159</v>
      </c>
      <c r="L24" s="36">
        <v>23.548999999999999</v>
      </c>
      <c r="M24" s="10" t="s">
        <v>159</v>
      </c>
      <c r="N24" s="36">
        <v>195.30199999999999</v>
      </c>
      <c r="O24" s="10" t="s">
        <v>159</v>
      </c>
      <c r="P24" s="36">
        <v>106.377</v>
      </c>
      <c r="Q24" s="10" t="s">
        <v>159</v>
      </c>
      <c r="R24" s="36">
        <v>580.06823799999995</v>
      </c>
      <c r="S24" s="10" t="s">
        <v>159</v>
      </c>
    </row>
    <row r="25" spans="1:19" x14ac:dyDescent="0.25">
      <c r="A25" s="12" t="s">
        <v>192</v>
      </c>
      <c r="B25" s="36">
        <v>1.8620000000000001</v>
      </c>
      <c r="C25" s="10" t="s">
        <v>159</v>
      </c>
      <c r="D25" s="36">
        <v>154.37</v>
      </c>
      <c r="E25" s="10" t="s">
        <v>159</v>
      </c>
      <c r="F25" s="36">
        <v>11.177429</v>
      </c>
      <c r="G25" s="10" t="s">
        <v>159</v>
      </c>
      <c r="H25" s="36">
        <v>82.733000000000004</v>
      </c>
      <c r="I25" s="10" t="s">
        <v>159</v>
      </c>
      <c r="J25" s="36">
        <v>21.286999999999999</v>
      </c>
      <c r="K25" s="10" t="s">
        <v>159</v>
      </c>
      <c r="L25" s="36">
        <v>19.643000000000001</v>
      </c>
      <c r="M25" s="10" t="s">
        <v>159</v>
      </c>
      <c r="N25" s="36">
        <v>201.28</v>
      </c>
      <c r="O25" s="10" t="s">
        <v>159</v>
      </c>
      <c r="P25" s="36">
        <v>106.34</v>
      </c>
      <c r="Q25" s="10" t="s">
        <v>159</v>
      </c>
      <c r="R25" s="36">
        <v>598.69242899999995</v>
      </c>
      <c r="S25" s="10" t="s">
        <v>159</v>
      </c>
    </row>
    <row r="26" spans="1:19" x14ac:dyDescent="0.25">
      <c r="A26" s="12" t="s">
        <v>193</v>
      </c>
      <c r="B26" s="36">
        <v>1.8979999999999999</v>
      </c>
      <c r="C26" s="10" t="s">
        <v>159</v>
      </c>
      <c r="D26" s="36">
        <v>164.27</v>
      </c>
      <c r="E26" s="10" t="s">
        <v>159</v>
      </c>
      <c r="F26" s="36">
        <v>11.237708</v>
      </c>
      <c r="G26" s="10" t="s">
        <v>159</v>
      </c>
      <c r="H26" s="36">
        <v>84.715999999999994</v>
      </c>
      <c r="I26" s="10" t="s">
        <v>159</v>
      </c>
      <c r="J26" s="36">
        <v>20.295999999999999</v>
      </c>
      <c r="K26" s="10" t="s">
        <v>159</v>
      </c>
      <c r="L26" s="36">
        <v>20.59965</v>
      </c>
      <c r="M26" s="10" t="s">
        <v>159</v>
      </c>
      <c r="N26" s="36">
        <v>207.67740000000001</v>
      </c>
      <c r="O26" s="10" t="s">
        <v>159</v>
      </c>
      <c r="P26" s="36">
        <v>127.458</v>
      </c>
      <c r="Q26" s="10" t="s">
        <v>159</v>
      </c>
      <c r="R26" s="36">
        <v>638.15275799999995</v>
      </c>
      <c r="S26" s="10" t="s">
        <v>159</v>
      </c>
    </row>
    <row r="27" spans="1:19" x14ac:dyDescent="0.25">
      <c r="A27" s="12" t="s">
        <v>194</v>
      </c>
      <c r="B27" s="36">
        <v>1.837</v>
      </c>
      <c r="C27" s="10" t="s">
        <v>159</v>
      </c>
      <c r="D27" s="36">
        <v>221.19900000000001</v>
      </c>
      <c r="E27" s="10" t="s">
        <v>159</v>
      </c>
      <c r="F27" s="36">
        <v>11.055349</v>
      </c>
      <c r="G27" s="10" t="s">
        <v>159</v>
      </c>
      <c r="H27" s="36">
        <v>97.787999999999997</v>
      </c>
      <c r="I27" s="10" t="s">
        <v>159</v>
      </c>
      <c r="J27" s="36">
        <v>20.088999999999999</v>
      </c>
      <c r="K27" s="10" t="s">
        <v>159</v>
      </c>
      <c r="L27" s="36">
        <v>20.780999999999999</v>
      </c>
      <c r="M27" s="10" t="s">
        <v>159</v>
      </c>
      <c r="N27" s="36">
        <v>205.44</v>
      </c>
      <c r="O27" s="10" t="s">
        <v>159</v>
      </c>
      <c r="P27" s="36">
        <v>110.28400000000001</v>
      </c>
      <c r="Q27" s="10" t="s">
        <v>159</v>
      </c>
      <c r="R27" s="36">
        <v>688.47334899999998</v>
      </c>
      <c r="S27" s="10" t="s">
        <v>159</v>
      </c>
    </row>
    <row r="28" spans="1:19" x14ac:dyDescent="0.25">
      <c r="A28" s="12" t="s">
        <v>196</v>
      </c>
      <c r="B28" s="36">
        <v>2.2999999999999998</v>
      </c>
      <c r="C28" s="10" t="s">
        <v>159</v>
      </c>
      <c r="D28" s="36">
        <v>237.221</v>
      </c>
      <c r="E28" s="10" t="s">
        <v>159</v>
      </c>
      <c r="F28" s="36">
        <v>22.245000000000001</v>
      </c>
      <c r="G28" s="10" t="s">
        <v>159</v>
      </c>
      <c r="H28" s="36">
        <v>100.08938424999999</v>
      </c>
      <c r="I28" s="10" t="s">
        <v>159</v>
      </c>
      <c r="J28" s="36">
        <v>18.55</v>
      </c>
      <c r="K28" s="10" t="s">
        <v>159</v>
      </c>
      <c r="L28" s="36">
        <v>20.039000000000001</v>
      </c>
      <c r="M28" s="10" t="s">
        <v>159</v>
      </c>
      <c r="N28" s="36">
        <v>218.64</v>
      </c>
      <c r="O28" s="10" t="s">
        <v>159</v>
      </c>
      <c r="P28" s="36">
        <v>64.863</v>
      </c>
      <c r="Q28" s="10" t="s">
        <v>159</v>
      </c>
      <c r="R28" s="36">
        <v>683.94738425000003</v>
      </c>
      <c r="S28" s="10" t="s">
        <v>159</v>
      </c>
    </row>
    <row r="29" spans="1:19" x14ac:dyDescent="0.25">
      <c r="A29" s="12" t="s">
        <v>197</v>
      </c>
      <c r="B29" s="36">
        <v>2.758</v>
      </c>
      <c r="C29" s="10" t="s">
        <v>159</v>
      </c>
      <c r="D29" s="36">
        <v>256.596</v>
      </c>
      <c r="E29" s="10" t="s">
        <v>159</v>
      </c>
      <c r="F29" s="36">
        <v>21.024678000000002</v>
      </c>
      <c r="G29" s="10" t="s">
        <v>159</v>
      </c>
      <c r="H29" s="36">
        <v>104.04860947</v>
      </c>
      <c r="I29" s="10" t="s">
        <v>159</v>
      </c>
      <c r="J29" s="36">
        <v>17.279</v>
      </c>
      <c r="K29" s="10" t="s">
        <v>159</v>
      </c>
      <c r="L29" s="36">
        <v>18.745999999999999</v>
      </c>
      <c r="M29" s="10" t="s">
        <v>159</v>
      </c>
      <c r="N29" s="36">
        <v>207.6832250711</v>
      </c>
      <c r="O29" s="10" t="s">
        <v>159</v>
      </c>
      <c r="P29" s="36">
        <v>61.872</v>
      </c>
      <c r="Q29" s="10" t="s">
        <v>187</v>
      </c>
      <c r="R29" s="36">
        <v>690.00751254110003</v>
      </c>
      <c r="S29" s="10" t="s">
        <v>159</v>
      </c>
    </row>
    <row r="30" spans="1:19" x14ac:dyDescent="0.25">
      <c r="A30" s="12" t="s">
        <v>199</v>
      </c>
      <c r="B30" s="36">
        <v>2.6669999999999998</v>
      </c>
      <c r="C30" s="10" t="s">
        <v>159</v>
      </c>
      <c r="D30" s="36">
        <v>254.137</v>
      </c>
      <c r="E30" s="10" t="s">
        <v>159</v>
      </c>
      <c r="F30" s="36">
        <v>19.97</v>
      </c>
      <c r="G30" s="10" t="s">
        <v>228</v>
      </c>
      <c r="H30" s="36">
        <v>98.715999999999994</v>
      </c>
      <c r="I30" s="10" t="s">
        <v>159</v>
      </c>
      <c r="J30" s="36">
        <v>16.719000000000001</v>
      </c>
      <c r="K30" s="10" t="s">
        <v>159</v>
      </c>
      <c r="L30" s="36">
        <v>18.013780000000001</v>
      </c>
      <c r="M30" s="10" t="s">
        <v>159</v>
      </c>
      <c r="N30" s="36">
        <v>216.86914792885099</v>
      </c>
      <c r="O30" s="10" t="s">
        <v>159</v>
      </c>
      <c r="P30" s="36">
        <v>60.963000000000001</v>
      </c>
      <c r="Q30" s="10" t="s">
        <v>159</v>
      </c>
      <c r="R30" s="36">
        <v>688.05492792885104</v>
      </c>
      <c r="S30" s="10" t="s">
        <v>201</v>
      </c>
    </row>
    <row r="31" spans="1:19" x14ac:dyDescent="0.25">
      <c r="A31" s="12" t="s">
        <v>200</v>
      </c>
      <c r="B31" s="36">
        <v>2.8660000000000001</v>
      </c>
      <c r="C31" s="10" t="s">
        <v>159</v>
      </c>
      <c r="D31" s="36">
        <v>243.54900000000001</v>
      </c>
      <c r="E31" s="10" t="s">
        <v>159</v>
      </c>
      <c r="F31" s="36">
        <v>19.341000000000001</v>
      </c>
      <c r="G31" s="10" t="s">
        <v>228</v>
      </c>
      <c r="H31" s="36">
        <v>110.319</v>
      </c>
      <c r="I31" s="10" t="s">
        <v>159</v>
      </c>
      <c r="J31" s="36">
        <v>15.19</v>
      </c>
      <c r="K31" s="10" t="s">
        <v>159</v>
      </c>
      <c r="L31" s="36">
        <v>17.692655999999999</v>
      </c>
      <c r="M31" s="10" t="s">
        <v>198</v>
      </c>
      <c r="N31" s="36">
        <v>228.44395500172001</v>
      </c>
      <c r="O31" s="10" t="s">
        <v>201</v>
      </c>
      <c r="P31" s="36">
        <v>59.387999999999998</v>
      </c>
      <c r="Q31" s="10" t="s">
        <v>159</v>
      </c>
      <c r="R31" s="36">
        <v>696.78961100172</v>
      </c>
      <c r="S31" s="10" t="s">
        <v>201</v>
      </c>
    </row>
    <row r="32" spans="1:19" x14ac:dyDescent="0.25">
      <c r="A32" s="15" t="s">
        <v>203</v>
      </c>
      <c r="B32" s="37">
        <v>2.0110000000000001</v>
      </c>
      <c r="C32" s="14" t="s">
        <v>159</v>
      </c>
      <c r="D32" s="37">
        <v>168.84100000000001</v>
      </c>
      <c r="E32" s="14" t="s">
        <v>159</v>
      </c>
      <c r="F32" s="37">
        <v>7.7480000000000002</v>
      </c>
      <c r="G32" s="14" t="s">
        <v>229</v>
      </c>
      <c r="H32" s="37">
        <v>84.282151389999996</v>
      </c>
      <c r="I32" s="14" t="s">
        <v>159</v>
      </c>
      <c r="J32" s="37">
        <v>11.65</v>
      </c>
      <c r="K32" s="14" t="s">
        <v>159</v>
      </c>
      <c r="L32" s="37">
        <v>14.266911</v>
      </c>
      <c r="M32" s="14" t="s">
        <v>159</v>
      </c>
      <c r="N32" s="37">
        <v>149.35275718208399</v>
      </c>
      <c r="O32" s="14" t="s">
        <v>159</v>
      </c>
      <c r="P32" s="37">
        <v>39.741999999999997</v>
      </c>
      <c r="Q32" s="14" t="s">
        <v>159</v>
      </c>
      <c r="R32" s="37">
        <v>477.893819572084</v>
      </c>
      <c r="S32" s="14" t="s">
        <v>159</v>
      </c>
    </row>
    <row r="34" spans="1:2" x14ac:dyDescent="0.25">
      <c r="A34" s="16" t="s">
        <v>204</v>
      </c>
      <c r="B34" s="16" t="s">
        <v>230</v>
      </c>
    </row>
    <row r="36" spans="1:2" x14ac:dyDescent="0.25">
      <c r="B36" s="16" t="s">
        <v>231</v>
      </c>
    </row>
    <row r="37" spans="1:2" x14ac:dyDescent="0.25">
      <c r="B37" s="16" t="s">
        <v>232</v>
      </c>
    </row>
    <row r="38" spans="1:2" x14ac:dyDescent="0.25">
      <c r="B38" s="16" t="s">
        <v>233</v>
      </c>
    </row>
    <row r="39" spans="1:2" x14ac:dyDescent="0.25">
      <c r="B39" s="16" t="s">
        <v>234</v>
      </c>
    </row>
    <row r="40" spans="1:2" x14ac:dyDescent="0.25">
      <c r="B40" s="16" t="s">
        <v>235</v>
      </c>
    </row>
    <row r="42" spans="1:2" x14ac:dyDescent="0.25">
      <c r="B42" s="16" t="s">
        <v>211</v>
      </c>
    </row>
    <row r="45" spans="1:2" x14ac:dyDescent="0.25">
      <c r="A45" s="17" t="str">
        <f>HYPERLINK("#'CASINO 10'!A2", "&lt;&lt;&lt; Previous table")</f>
        <v>&lt;&lt;&lt; Previous table</v>
      </c>
    </row>
    <row r="46" spans="1:2" x14ac:dyDescent="0.25">
      <c r="A46" s="17" t="str">
        <f>HYPERLINK("#'CASINO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dimension ref="A1:S4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HYPERLINK("#'INDEX'!B133", "Link to index")</f>
        <v>Link to index</v>
      </c>
    </row>
    <row r="2" spans="1:19" ht="15.75" customHeight="1" x14ac:dyDescent="0.25">
      <c r="A2" s="287" t="s">
        <v>466</v>
      </c>
      <c r="B2" s="286"/>
      <c r="C2" s="286"/>
      <c r="D2" s="286"/>
      <c r="E2" s="286"/>
      <c r="F2" s="286"/>
      <c r="G2" s="286"/>
      <c r="H2" s="286"/>
      <c r="I2" s="286"/>
      <c r="J2" s="286"/>
      <c r="K2" s="286"/>
      <c r="L2" s="286"/>
      <c r="M2" s="286"/>
      <c r="N2" s="286"/>
      <c r="O2" s="286"/>
      <c r="P2" s="286"/>
      <c r="Q2" s="286"/>
      <c r="R2" s="286"/>
      <c r="S2" s="286"/>
    </row>
    <row r="3" spans="1:19" ht="15.75" customHeight="1" x14ac:dyDescent="0.25">
      <c r="A3" s="287" t="s">
        <v>151</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270">
        <v>1469.0227866114799</v>
      </c>
      <c r="C7" s="10" t="s">
        <v>159</v>
      </c>
      <c r="D7" s="270">
        <v>1330.1520395692801</v>
      </c>
      <c r="E7" s="10" t="s">
        <v>159</v>
      </c>
      <c r="F7" s="270">
        <v>1049.33839046824</v>
      </c>
      <c r="G7" s="10" t="s">
        <v>159</v>
      </c>
      <c r="H7" s="270">
        <v>970.93104453552701</v>
      </c>
      <c r="I7" s="10" t="s">
        <v>181</v>
      </c>
      <c r="J7" s="270">
        <v>742.92596111074295</v>
      </c>
      <c r="K7" s="10" t="s">
        <v>181</v>
      </c>
      <c r="L7" s="270">
        <v>724.69867473146405</v>
      </c>
      <c r="M7" s="10" t="s">
        <v>159</v>
      </c>
      <c r="N7" s="270">
        <v>1149.23301578722</v>
      </c>
      <c r="O7" s="10" t="s">
        <v>159</v>
      </c>
      <c r="P7" s="270">
        <v>999.39796109711301</v>
      </c>
      <c r="Q7" s="10" t="s">
        <v>159</v>
      </c>
      <c r="R7" s="270">
        <v>1124.57799727067</v>
      </c>
      <c r="S7" s="10" t="s">
        <v>181</v>
      </c>
    </row>
    <row r="8" spans="1:19" x14ac:dyDescent="0.25">
      <c r="A8" s="12" t="s">
        <v>171</v>
      </c>
      <c r="B8" s="270">
        <v>1402.7549960548499</v>
      </c>
      <c r="C8" s="10" t="s">
        <v>159</v>
      </c>
      <c r="D8" s="270">
        <v>1435.8135532901899</v>
      </c>
      <c r="E8" s="10" t="s">
        <v>159</v>
      </c>
      <c r="F8" s="270">
        <v>1374.5129187446601</v>
      </c>
      <c r="G8" s="10" t="s">
        <v>159</v>
      </c>
      <c r="H8" s="270">
        <v>1054.3507807029</v>
      </c>
      <c r="I8" s="10" t="s">
        <v>181</v>
      </c>
      <c r="J8" s="270">
        <v>899.87278836832695</v>
      </c>
      <c r="K8" s="10" t="s">
        <v>181</v>
      </c>
      <c r="L8" s="270">
        <v>745.41382846349995</v>
      </c>
      <c r="M8" s="10" t="s">
        <v>159</v>
      </c>
      <c r="N8" s="270">
        <v>1315.0289999547099</v>
      </c>
      <c r="O8" s="10" t="s">
        <v>159</v>
      </c>
      <c r="P8" s="270">
        <v>1027.32124832402</v>
      </c>
      <c r="Q8" s="10" t="s">
        <v>159</v>
      </c>
      <c r="R8" s="270">
        <v>1235.1084259281599</v>
      </c>
      <c r="S8" s="10" t="s">
        <v>181</v>
      </c>
    </row>
    <row r="9" spans="1:19" x14ac:dyDescent="0.25">
      <c r="A9" s="12" t="s">
        <v>172</v>
      </c>
      <c r="B9" s="270">
        <v>1290.4847188994599</v>
      </c>
      <c r="C9" s="10" t="s">
        <v>159</v>
      </c>
      <c r="D9" s="270">
        <v>1472.3209634298901</v>
      </c>
      <c r="E9" s="10" t="s">
        <v>159</v>
      </c>
      <c r="F9" s="270">
        <v>1350.13714897258</v>
      </c>
      <c r="G9" s="10" t="s">
        <v>159</v>
      </c>
      <c r="H9" s="270">
        <v>1108.86091069552</v>
      </c>
      <c r="I9" s="10" t="s">
        <v>181</v>
      </c>
      <c r="J9" s="270">
        <v>950.14466965108898</v>
      </c>
      <c r="K9" s="10" t="s">
        <v>181</v>
      </c>
      <c r="L9" s="270">
        <v>794.565360964756</v>
      </c>
      <c r="M9" s="10" t="s">
        <v>159</v>
      </c>
      <c r="N9" s="270">
        <v>1390.2997203565899</v>
      </c>
      <c r="O9" s="10" t="s">
        <v>181</v>
      </c>
      <c r="P9" s="270">
        <v>921.50663082091205</v>
      </c>
      <c r="Q9" s="10" t="s">
        <v>159</v>
      </c>
      <c r="R9" s="270">
        <v>1269.23158418245</v>
      </c>
      <c r="S9" s="10" t="s">
        <v>181</v>
      </c>
    </row>
    <row r="10" spans="1:19" x14ac:dyDescent="0.25">
      <c r="A10" s="12" t="s">
        <v>173</v>
      </c>
      <c r="B10" s="270">
        <v>1342.9033099512601</v>
      </c>
      <c r="C10" s="10" t="s">
        <v>159</v>
      </c>
      <c r="D10" s="270">
        <v>1662.2111885086899</v>
      </c>
      <c r="E10" s="10" t="s">
        <v>159</v>
      </c>
      <c r="F10" s="270">
        <v>1457.75618504361</v>
      </c>
      <c r="G10" s="10" t="s">
        <v>159</v>
      </c>
      <c r="H10" s="270">
        <v>1218.85912945316</v>
      </c>
      <c r="I10" s="10" t="s">
        <v>181</v>
      </c>
      <c r="J10" s="270">
        <v>1020.7901365556201</v>
      </c>
      <c r="K10" s="10" t="s">
        <v>181</v>
      </c>
      <c r="L10" s="270">
        <v>875.33752563612404</v>
      </c>
      <c r="M10" s="10" t="s">
        <v>159</v>
      </c>
      <c r="N10" s="270">
        <v>1596.05618653187</v>
      </c>
      <c r="O10" s="10" t="s">
        <v>181</v>
      </c>
      <c r="P10" s="270">
        <v>903.10519791947104</v>
      </c>
      <c r="Q10" s="10" t="s">
        <v>159</v>
      </c>
      <c r="R10" s="270">
        <v>1412.85730628786</v>
      </c>
      <c r="S10" s="10" t="s">
        <v>181</v>
      </c>
    </row>
    <row r="11" spans="1:19" x14ac:dyDescent="0.25">
      <c r="A11" s="12" t="s">
        <v>174</v>
      </c>
      <c r="B11" s="270">
        <v>1469.8490084264299</v>
      </c>
      <c r="C11" s="10" t="s">
        <v>159</v>
      </c>
      <c r="D11" s="270">
        <v>1829.63957890246</v>
      </c>
      <c r="E11" s="10" t="s">
        <v>159</v>
      </c>
      <c r="F11" s="270">
        <v>1553.4531303036799</v>
      </c>
      <c r="G11" s="10" t="s">
        <v>159</v>
      </c>
      <c r="H11" s="270">
        <v>1340.2649195378999</v>
      </c>
      <c r="I11" s="10" t="s">
        <v>181</v>
      </c>
      <c r="J11" s="270">
        <v>1084.8513752444301</v>
      </c>
      <c r="K11" s="10" t="s">
        <v>181</v>
      </c>
      <c r="L11" s="270">
        <v>957.56394881516599</v>
      </c>
      <c r="M11" s="10" t="s">
        <v>159</v>
      </c>
      <c r="N11" s="270">
        <v>1686.4937630797599</v>
      </c>
      <c r="O11" s="10" t="s">
        <v>181</v>
      </c>
      <c r="P11" s="270">
        <v>810.35869014700199</v>
      </c>
      <c r="Q11" s="10" t="s">
        <v>159</v>
      </c>
      <c r="R11" s="270">
        <v>1515.43916851628</v>
      </c>
      <c r="S11" s="10" t="s">
        <v>181</v>
      </c>
    </row>
    <row r="12" spans="1:19" x14ac:dyDescent="0.25">
      <c r="A12" s="12" t="s">
        <v>175</v>
      </c>
      <c r="B12" s="270">
        <v>1485.5467892791501</v>
      </c>
      <c r="C12" s="10" t="s">
        <v>159</v>
      </c>
      <c r="D12" s="270">
        <v>1907.99107872781</v>
      </c>
      <c r="E12" s="10" t="s">
        <v>159</v>
      </c>
      <c r="F12" s="270">
        <v>1796.5588877310799</v>
      </c>
      <c r="G12" s="10" t="s">
        <v>159</v>
      </c>
      <c r="H12" s="270">
        <v>1304.0708678962501</v>
      </c>
      <c r="I12" s="10" t="s">
        <v>181</v>
      </c>
      <c r="J12" s="270">
        <v>1123.2699013271499</v>
      </c>
      <c r="K12" s="10" t="s">
        <v>181</v>
      </c>
      <c r="L12" s="270">
        <v>994.86777280562103</v>
      </c>
      <c r="M12" s="10" t="s">
        <v>159</v>
      </c>
      <c r="N12" s="270">
        <v>1780.5324738526799</v>
      </c>
      <c r="O12" s="10" t="s">
        <v>181</v>
      </c>
      <c r="P12" s="270">
        <v>791.34923809005204</v>
      </c>
      <c r="Q12" s="10" t="s">
        <v>159</v>
      </c>
      <c r="R12" s="270">
        <v>1563.65309512008</v>
      </c>
      <c r="S12" s="10" t="s">
        <v>181</v>
      </c>
    </row>
    <row r="13" spans="1:19" x14ac:dyDescent="0.25">
      <c r="A13" s="12" t="s">
        <v>176</v>
      </c>
      <c r="B13" s="270">
        <v>1488.33091858577</v>
      </c>
      <c r="C13" s="10" t="s">
        <v>159</v>
      </c>
      <c r="D13" s="270">
        <v>1891.70160181242</v>
      </c>
      <c r="E13" s="10" t="s">
        <v>181</v>
      </c>
      <c r="F13" s="270">
        <v>1924.9653344850999</v>
      </c>
      <c r="G13" s="10" t="s">
        <v>159</v>
      </c>
      <c r="H13" s="270">
        <v>1295.7653267513199</v>
      </c>
      <c r="I13" s="10" t="s">
        <v>181</v>
      </c>
      <c r="J13" s="270">
        <v>1148.27768558818</v>
      </c>
      <c r="K13" s="10" t="s">
        <v>181</v>
      </c>
      <c r="L13" s="270">
        <v>1032.9479516691999</v>
      </c>
      <c r="M13" s="10" t="s">
        <v>159</v>
      </c>
      <c r="N13" s="270">
        <v>1824.88637006979</v>
      </c>
      <c r="O13" s="10" t="s">
        <v>181</v>
      </c>
      <c r="P13" s="270">
        <v>734.97956059383796</v>
      </c>
      <c r="Q13" s="10" t="s">
        <v>159</v>
      </c>
      <c r="R13" s="270">
        <v>1566.32022082962</v>
      </c>
      <c r="S13" s="10" t="s">
        <v>181</v>
      </c>
    </row>
    <row r="14" spans="1:19" x14ac:dyDescent="0.25">
      <c r="A14" s="12" t="s">
        <v>177</v>
      </c>
      <c r="B14" s="270">
        <v>1452.58419563384</v>
      </c>
      <c r="C14" s="10" t="s">
        <v>159</v>
      </c>
      <c r="D14" s="270">
        <v>1865.44994458048</v>
      </c>
      <c r="E14" s="10" t="s">
        <v>181</v>
      </c>
      <c r="F14" s="270">
        <v>2350.9110409855498</v>
      </c>
      <c r="G14" s="10" t="s">
        <v>181</v>
      </c>
      <c r="H14" s="270">
        <v>1309.3999893858499</v>
      </c>
      <c r="I14" s="10" t="s">
        <v>181</v>
      </c>
      <c r="J14" s="270">
        <v>1191.5152683988399</v>
      </c>
      <c r="K14" s="10" t="s">
        <v>181</v>
      </c>
      <c r="L14" s="270">
        <v>1122.26720155619</v>
      </c>
      <c r="M14" s="10" t="s">
        <v>159</v>
      </c>
      <c r="N14" s="270">
        <v>1831.79737870484</v>
      </c>
      <c r="O14" s="10" t="s">
        <v>181</v>
      </c>
      <c r="P14" s="270">
        <v>719.59451312809597</v>
      </c>
      <c r="Q14" s="10" t="s">
        <v>159</v>
      </c>
      <c r="R14" s="270">
        <v>1568.80033522894</v>
      </c>
      <c r="S14" s="10" t="s">
        <v>181</v>
      </c>
    </row>
    <row r="15" spans="1:19" x14ac:dyDescent="0.25">
      <c r="A15" s="12" t="s">
        <v>178</v>
      </c>
      <c r="B15" s="270">
        <v>1456.3006216495501</v>
      </c>
      <c r="C15" s="10" t="s">
        <v>181</v>
      </c>
      <c r="D15" s="270">
        <v>1871.5527502237501</v>
      </c>
      <c r="E15" s="10" t="s">
        <v>405</v>
      </c>
      <c r="F15" s="270">
        <v>2626.1887590239598</v>
      </c>
      <c r="G15" s="10" t="s">
        <v>181</v>
      </c>
      <c r="H15" s="270">
        <v>1329.82170730085</v>
      </c>
      <c r="I15" s="10" t="s">
        <v>181</v>
      </c>
      <c r="J15" s="270">
        <v>1248.5206457972299</v>
      </c>
      <c r="K15" s="10" t="s">
        <v>181</v>
      </c>
      <c r="L15" s="270">
        <v>1122.13708073834</v>
      </c>
      <c r="M15" s="10" t="s">
        <v>159</v>
      </c>
      <c r="N15" s="270">
        <v>1700.79973095542</v>
      </c>
      <c r="O15" s="10" t="s">
        <v>181</v>
      </c>
      <c r="P15" s="270">
        <v>683.22884835429602</v>
      </c>
      <c r="Q15" s="10" t="s">
        <v>159</v>
      </c>
      <c r="R15" s="270">
        <v>1544.52759423561</v>
      </c>
      <c r="S15" s="10" t="s">
        <v>405</v>
      </c>
    </row>
    <row r="16" spans="1:19" x14ac:dyDescent="0.25">
      <c r="A16" s="12" t="s">
        <v>182</v>
      </c>
      <c r="B16" s="270">
        <v>1471.9779792473701</v>
      </c>
      <c r="C16" s="10" t="s">
        <v>181</v>
      </c>
      <c r="D16" s="270">
        <v>1899.02699919817</v>
      </c>
      <c r="E16" s="10" t="s">
        <v>318</v>
      </c>
      <c r="F16" s="270">
        <v>2726.6978863568902</v>
      </c>
      <c r="G16" s="10" t="s">
        <v>181</v>
      </c>
      <c r="H16" s="270">
        <v>1424.0638367107199</v>
      </c>
      <c r="I16" s="10" t="s">
        <v>181</v>
      </c>
      <c r="J16" s="270">
        <v>1296.0030805527699</v>
      </c>
      <c r="K16" s="10" t="s">
        <v>181</v>
      </c>
      <c r="L16" s="270">
        <v>1137.8758957887201</v>
      </c>
      <c r="M16" s="10" t="s">
        <v>159</v>
      </c>
      <c r="N16" s="270">
        <v>1643.02509940493</v>
      </c>
      <c r="O16" s="10" t="s">
        <v>181</v>
      </c>
      <c r="P16" s="270">
        <v>713.20084424044001</v>
      </c>
      <c r="Q16" s="10" t="s">
        <v>159</v>
      </c>
      <c r="R16" s="270">
        <v>1563.9483298354401</v>
      </c>
      <c r="S16" s="10" t="s">
        <v>405</v>
      </c>
    </row>
    <row r="17" spans="1:19" x14ac:dyDescent="0.25">
      <c r="A17" s="12" t="s">
        <v>183</v>
      </c>
      <c r="B17" s="270">
        <v>1388.0525744483</v>
      </c>
      <c r="C17" s="10" t="s">
        <v>181</v>
      </c>
      <c r="D17" s="270">
        <v>1926.8866975234801</v>
      </c>
      <c r="E17" s="10" t="s">
        <v>318</v>
      </c>
      <c r="F17" s="270">
        <v>2675.5133880059798</v>
      </c>
      <c r="G17" s="10" t="s">
        <v>181</v>
      </c>
      <c r="H17" s="270">
        <v>1441.4434630042999</v>
      </c>
      <c r="I17" s="10" t="s">
        <v>181</v>
      </c>
      <c r="J17" s="270">
        <v>1295.1789108201899</v>
      </c>
      <c r="K17" s="10" t="s">
        <v>181</v>
      </c>
      <c r="L17" s="270">
        <v>1149.2808362534299</v>
      </c>
      <c r="M17" s="10" t="s">
        <v>159</v>
      </c>
      <c r="N17" s="270">
        <v>1610.94181805176</v>
      </c>
      <c r="O17" s="10" t="s">
        <v>181</v>
      </c>
      <c r="P17" s="270">
        <v>737.44170743389395</v>
      </c>
      <c r="Q17" s="10" t="s">
        <v>159</v>
      </c>
      <c r="R17" s="270">
        <v>1568.03724565127</v>
      </c>
      <c r="S17" s="10" t="s">
        <v>405</v>
      </c>
    </row>
    <row r="18" spans="1:19" x14ac:dyDescent="0.25">
      <c r="A18" s="12" t="s">
        <v>184</v>
      </c>
      <c r="B18" s="270">
        <v>1372.8740493735099</v>
      </c>
      <c r="C18" s="10" t="s">
        <v>181</v>
      </c>
      <c r="D18" s="270">
        <v>1904.3034886089499</v>
      </c>
      <c r="E18" s="10" t="s">
        <v>318</v>
      </c>
      <c r="F18" s="270">
        <v>2979.5554365039202</v>
      </c>
      <c r="G18" s="10" t="s">
        <v>181</v>
      </c>
      <c r="H18" s="270">
        <v>1432.9450416725399</v>
      </c>
      <c r="I18" s="10" t="s">
        <v>181</v>
      </c>
      <c r="J18" s="270">
        <v>1254.7284812432899</v>
      </c>
      <c r="K18" s="10" t="s">
        <v>181</v>
      </c>
      <c r="L18" s="270">
        <v>1154.5123927974</v>
      </c>
      <c r="M18" s="10" t="s">
        <v>159</v>
      </c>
      <c r="N18" s="270">
        <v>1609.4914292150199</v>
      </c>
      <c r="O18" s="10" t="s">
        <v>181</v>
      </c>
      <c r="P18" s="270">
        <v>759.18505288597805</v>
      </c>
      <c r="Q18" s="10" t="s">
        <v>159</v>
      </c>
      <c r="R18" s="270">
        <v>1559.14264162629</v>
      </c>
      <c r="S18" s="10" t="s">
        <v>405</v>
      </c>
    </row>
    <row r="19" spans="1:19" x14ac:dyDescent="0.25">
      <c r="A19" s="12" t="s">
        <v>185</v>
      </c>
      <c r="B19" s="270">
        <v>1273.35181154508</v>
      </c>
      <c r="C19" s="10" t="s">
        <v>181</v>
      </c>
      <c r="D19" s="270">
        <v>1889.98048930403</v>
      </c>
      <c r="E19" s="10" t="s">
        <v>318</v>
      </c>
      <c r="F19" s="270">
        <v>3463.0532948351702</v>
      </c>
      <c r="G19" s="10" t="s">
        <v>181</v>
      </c>
      <c r="H19" s="270">
        <v>1309.3389291424101</v>
      </c>
      <c r="I19" s="10" t="s">
        <v>181</v>
      </c>
      <c r="J19" s="270">
        <v>1263.13063541471</v>
      </c>
      <c r="K19" s="10" t="s">
        <v>181</v>
      </c>
      <c r="L19" s="270">
        <v>1168.51393263866</v>
      </c>
      <c r="M19" s="10" t="s">
        <v>159</v>
      </c>
      <c r="N19" s="270">
        <v>1591.2268167196401</v>
      </c>
      <c r="O19" s="10" t="s">
        <v>181</v>
      </c>
      <c r="P19" s="270">
        <v>849.26450474988496</v>
      </c>
      <c r="Q19" s="10" t="s">
        <v>159</v>
      </c>
      <c r="R19" s="270">
        <v>1537.6970009372601</v>
      </c>
      <c r="S19" s="10" t="s">
        <v>405</v>
      </c>
    </row>
    <row r="20" spans="1:19" x14ac:dyDescent="0.25">
      <c r="A20" s="12" t="s">
        <v>186</v>
      </c>
      <c r="B20" s="270">
        <v>1175.8951730664301</v>
      </c>
      <c r="C20" s="10" t="s">
        <v>181</v>
      </c>
      <c r="D20" s="270">
        <v>1670.00309183845</v>
      </c>
      <c r="E20" s="10" t="s">
        <v>159</v>
      </c>
      <c r="F20" s="270">
        <v>3684.8487119671299</v>
      </c>
      <c r="G20" s="10" t="s">
        <v>181</v>
      </c>
      <c r="H20" s="270">
        <v>1309.30947065588</v>
      </c>
      <c r="I20" s="10" t="s">
        <v>181</v>
      </c>
      <c r="J20" s="270">
        <v>1154.2977287846099</v>
      </c>
      <c r="K20" s="10" t="s">
        <v>181</v>
      </c>
      <c r="L20" s="270">
        <v>1219.6919060565299</v>
      </c>
      <c r="M20" s="10" t="s">
        <v>159</v>
      </c>
      <c r="N20" s="270">
        <v>1549.7354162991801</v>
      </c>
      <c r="O20" s="10" t="s">
        <v>181</v>
      </c>
      <c r="P20" s="270">
        <v>848.02279525041695</v>
      </c>
      <c r="Q20" s="10" t="s">
        <v>159</v>
      </c>
      <c r="R20" s="270">
        <v>1447.5094221572399</v>
      </c>
      <c r="S20" s="10" t="s">
        <v>181</v>
      </c>
    </row>
    <row r="21" spans="1:19" x14ac:dyDescent="0.25">
      <c r="A21" s="12" t="s">
        <v>188</v>
      </c>
      <c r="B21" s="270">
        <v>1115.7632688522101</v>
      </c>
      <c r="C21" s="10" t="s">
        <v>181</v>
      </c>
      <c r="D21" s="270">
        <v>1660.3464248825701</v>
      </c>
      <c r="E21" s="10" t="s">
        <v>159</v>
      </c>
      <c r="F21" s="270">
        <v>3887.4784995250302</v>
      </c>
      <c r="G21" s="10" t="s">
        <v>181</v>
      </c>
      <c r="H21" s="270">
        <v>1292.1072632708399</v>
      </c>
      <c r="I21" s="10" t="s">
        <v>181</v>
      </c>
      <c r="J21" s="270">
        <v>1134.9747081549999</v>
      </c>
      <c r="K21" s="10" t="s">
        <v>181</v>
      </c>
      <c r="L21" s="270">
        <v>1288.2840892192301</v>
      </c>
      <c r="M21" s="10" t="s">
        <v>159</v>
      </c>
      <c r="N21" s="270">
        <v>1549.4633823529</v>
      </c>
      <c r="O21" s="10" t="s">
        <v>181</v>
      </c>
      <c r="P21" s="270">
        <v>863.53562679934498</v>
      </c>
      <c r="Q21" s="10" t="s">
        <v>159</v>
      </c>
      <c r="R21" s="270">
        <v>1443.0540099227701</v>
      </c>
      <c r="S21" s="10" t="s">
        <v>181</v>
      </c>
    </row>
    <row r="22" spans="1:19" x14ac:dyDescent="0.25">
      <c r="A22" s="12" t="s">
        <v>189</v>
      </c>
      <c r="B22" s="270">
        <v>1064.0443367497201</v>
      </c>
      <c r="C22" s="10" t="s">
        <v>181</v>
      </c>
      <c r="D22" s="270">
        <v>1488.93765306865</v>
      </c>
      <c r="E22" s="10" t="s">
        <v>181</v>
      </c>
      <c r="F22" s="270">
        <v>4007.2695287556899</v>
      </c>
      <c r="G22" s="10" t="s">
        <v>181</v>
      </c>
      <c r="H22" s="270">
        <v>1185.3832561070999</v>
      </c>
      <c r="I22" s="10" t="s">
        <v>181</v>
      </c>
      <c r="J22" s="270">
        <v>1099.8412181869601</v>
      </c>
      <c r="K22" s="10" t="s">
        <v>181</v>
      </c>
      <c r="L22" s="270">
        <v>1202.5757474645</v>
      </c>
      <c r="M22" s="10" t="s">
        <v>159</v>
      </c>
      <c r="N22" s="270">
        <v>1484.9321190973701</v>
      </c>
      <c r="O22" s="10" t="s">
        <v>181</v>
      </c>
      <c r="P22" s="270">
        <v>799.953459152748</v>
      </c>
      <c r="Q22" s="10" t="s">
        <v>159</v>
      </c>
      <c r="R22" s="270">
        <v>1338.79575582761</v>
      </c>
      <c r="S22" s="10" t="s">
        <v>181</v>
      </c>
    </row>
    <row r="23" spans="1:19" x14ac:dyDescent="0.25">
      <c r="A23" s="12" t="s">
        <v>190</v>
      </c>
      <c r="B23" s="270">
        <v>1019.7845884954</v>
      </c>
      <c r="C23" s="10" t="s">
        <v>181</v>
      </c>
      <c r="D23" s="270">
        <v>1590.5684979678799</v>
      </c>
      <c r="E23" s="10" t="s">
        <v>159</v>
      </c>
      <c r="F23" s="270">
        <v>4018.69940667024</v>
      </c>
      <c r="G23" s="10" t="s">
        <v>181</v>
      </c>
      <c r="H23" s="270">
        <v>1165.9562394853999</v>
      </c>
      <c r="I23" s="10" t="s">
        <v>181</v>
      </c>
      <c r="J23" s="270">
        <v>1058.9913799471799</v>
      </c>
      <c r="K23" s="10" t="s">
        <v>181</v>
      </c>
      <c r="L23" s="270">
        <v>1181.9741645050699</v>
      </c>
      <c r="M23" s="10" t="s">
        <v>159</v>
      </c>
      <c r="N23" s="270">
        <v>1433.78005162464</v>
      </c>
      <c r="O23" s="10" t="s">
        <v>181</v>
      </c>
      <c r="P23" s="270">
        <v>743.32947979442099</v>
      </c>
      <c r="Q23" s="10" t="s">
        <v>159</v>
      </c>
      <c r="R23" s="270">
        <v>1344.3019580309101</v>
      </c>
      <c r="S23" s="10" t="s">
        <v>181</v>
      </c>
    </row>
    <row r="24" spans="1:19" x14ac:dyDescent="0.25">
      <c r="A24" s="12" t="s">
        <v>191</v>
      </c>
      <c r="B24" s="270">
        <v>983.35678677124304</v>
      </c>
      <c r="C24" s="10" t="s">
        <v>181</v>
      </c>
      <c r="D24" s="270">
        <v>1609.47089695872</v>
      </c>
      <c r="E24" s="10" t="s">
        <v>159</v>
      </c>
      <c r="F24" s="270">
        <v>4682.5792800231302</v>
      </c>
      <c r="G24" s="10" t="s">
        <v>181</v>
      </c>
      <c r="H24" s="270">
        <v>1169.26900619295</v>
      </c>
      <c r="I24" s="10" t="s">
        <v>181</v>
      </c>
      <c r="J24" s="270">
        <v>1040.8051685519199</v>
      </c>
      <c r="K24" s="10" t="s">
        <v>181</v>
      </c>
      <c r="L24" s="270">
        <v>1123.3359483996201</v>
      </c>
      <c r="M24" s="10" t="s">
        <v>159</v>
      </c>
      <c r="N24" s="270">
        <v>1449.3313692306299</v>
      </c>
      <c r="O24" s="10" t="s">
        <v>181</v>
      </c>
      <c r="P24" s="270">
        <v>826.84880859071598</v>
      </c>
      <c r="Q24" s="10" t="s">
        <v>159</v>
      </c>
      <c r="R24" s="270">
        <v>1365.9172774062199</v>
      </c>
      <c r="S24" s="10" t="s">
        <v>181</v>
      </c>
    </row>
    <row r="25" spans="1:19" x14ac:dyDescent="0.25">
      <c r="A25" s="12" t="s">
        <v>192</v>
      </c>
      <c r="B25" s="270">
        <v>929.18208421330598</v>
      </c>
      <c r="C25" s="10" t="s">
        <v>181</v>
      </c>
      <c r="D25" s="270">
        <v>1600.11269618547</v>
      </c>
      <c r="E25" s="10" t="s">
        <v>159</v>
      </c>
      <c r="F25" s="270">
        <v>5269.2834964804597</v>
      </c>
      <c r="G25" s="10" t="s">
        <v>181</v>
      </c>
      <c r="H25" s="270">
        <v>1145.1489417430901</v>
      </c>
      <c r="I25" s="10" t="s">
        <v>181</v>
      </c>
      <c r="J25" s="270">
        <v>980.171102796323</v>
      </c>
      <c r="K25" s="10" t="s">
        <v>181</v>
      </c>
      <c r="L25" s="270">
        <v>912.14738132499497</v>
      </c>
      <c r="M25" s="10" t="s">
        <v>159</v>
      </c>
      <c r="N25" s="270">
        <v>1356.0908915365201</v>
      </c>
      <c r="O25" s="10" t="s">
        <v>181</v>
      </c>
      <c r="P25" s="270">
        <v>794.43965855177805</v>
      </c>
      <c r="Q25" s="10" t="s">
        <v>159</v>
      </c>
      <c r="R25" s="270">
        <v>1326.6141225994199</v>
      </c>
      <c r="S25" s="10" t="s">
        <v>181</v>
      </c>
    </row>
    <row r="26" spans="1:19" x14ac:dyDescent="0.25">
      <c r="A26" s="12" t="s">
        <v>193</v>
      </c>
      <c r="B26" s="270">
        <v>857.27991293544096</v>
      </c>
      <c r="C26" s="10" t="s">
        <v>181</v>
      </c>
      <c r="D26" s="270">
        <v>1580.3625310540201</v>
      </c>
      <c r="E26" s="10" t="s">
        <v>159</v>
      </c>
      <c r="F26" s="270">
        <v>5761.5776218630399</v>
      </c>
      <c r="G26" s="10" t="s">
        <v>181</v>
      </c>
      <c r="H26" s="270">
        <v>1078.6134609107901</v>
      </c>
      <c r="I26" s="10" t="s">
        <v>181</v>
      </c>
      <c r="J26" s="270">
        <v>954.92455911679201</v>
      </c>
      <c r="K26" s="10" t="s">
        <v>181</v>
      </c>
      <c r="L26" s="270">
        <v>873.01418820369599</v>
      </c>
      <c r="M26" s="10" t="s">
        <v>159</v>
      </c>
      <c r="N26" s="270">
        <v>1295.1920922428001</v>
      </c>
      <c r="O26" s="10" t="s">
        <v>181</v>
      </c>
      <c r="P26" s="270">
        <v>863.87823857529202</v>
      </c>
      <c r="Q26" s="10" t="s">
        <v>159</v>
      </c>
      <c r="R26" s="270">
        <v>1300.29762510402</v>
      </c>
      <c r="S26" s="10" t="s">
        <v>181</v>
      </c>
    </row>
    <row r="27" spans="1:19" x14ac:dyDescent="0.25">
      <c r="A27" s="12" t="s">
        <v>194</v>
      </c>
      <c r="B27" s="270">
        <v>816.13621535755794</v>
      </c>
      <c r="C27" s="10" t="s">
        <v>181</v>
      </c>
      <c r="D27" s="270">
        <v>1654.6352801098101</v>
      </c>
      <c r="E27" s="10" t="s">
        <v>159</v>
      </c>
      <c r="F27" s="270">
        <v>7055.5538514829004</v>
      </c>
      <c r="G27" s="10" t="s">
        <v>181</v>
      </c>
      <c r="H27" s="270">
        <v>1118.2896268111199</v>
      </c>
      <c r="I27" s="10" t="s">
        <v>181</v>
      </c>
      <c r="J27" s="270">
        <v>927.60881463625503</v>
      </c>
      <c r="K27" s="10" t="s">
        <v>181</v>
      </c>
      <c r="L27" s="270">
        <v>865.72152506445502</v>
      </c>
      <c r="M27" s="10" t="s">
        <v>159</v>
      </c>
      <c r="N27" s="270">
        <v>1339.94125896586</v>
      </c>
      <c r="O27" s="10" t="s">
        <v>181</v>
      </c>
      <c r="P27" s="270">
        <v>877.11048262372697</v>
      </c>
      <c r="Q27" s="10" t="s">
        <v>159</v>
      </c>
      <c r="R27" s="270">
        <v>1354.9286347223201</v>
      </c>
      <c r="S27" s="10" t="s">
        <v>181</v>
      </c>
    </row>
    <row r="28" spans="1:19" x14ac:dyDescent="0.25">
      <c r="A28" s="12" t="s">
        <v>196</v>
      </c>
      <c r="B28" s="270">
        <v>798.58077055497404</v>
      </c>
      <c r="C28" s="10" t="s">
        <v>181</v>
      </c>
      <c r="D28" s="270">
        <v>1697.73375373967</v>
      </c>
      <c r="E28" s="10" t="s">
        <v>181</v>
      </c>
      <c r="F28" s="270">
        <v>8486.89548558569</v>
      </c>
      <c r="G28" s="10" t="s">
        <v>181</v>
      </c>
      <c r="H28" s="270">
        <v>1120.1364124782699</v>
      </c>
      <c r="I28" s="10" t="s">
        <v>181</v>
      </c>
      <c r="J28" s="270">
        <v>926.59604652308803</v>
      </c>
      <c r="K28" s="10" t="s">
        <v>181</v>
      </c>
      <c r="L28" s="270">
        <v>863.81494675675106</v>
      </c>
      <c r="M28" s="10" t="s">
        <v>159</v>
      </c>
      <c r="N28" s="270">
        <v>1300.0401829779701</v>
      </c>
      <c r="O28" s="10" t="s">
        <v>181</v>
      </c>
      <c r="P28" s="270">
        <v>822.30013295020501</v>
      </c>
      <c r="Q28" s="10" t="s">
        <v>159</v>
      </c>
      <c r="R28" s="270">
        <v>1367.00747819187</v>
      </c>
      <c r="S28" s="10" t="s">
        <v>181</v>
      </c>
    </row>
    <row r="29" spans="1:19" x14ac:dyDescent="0.25">
      <c r="A29" s="12" t="s">
        <v>197</v>
      </c>
      <c r="B29" s="270">
        <v>806.93531797295896</v>
      </c>
      <c r="C29" s="10" t="s">
        <v>181</v>
      </c>
      <c r="D29" s="270">
        <v>1650.49290152874</v>
      </c>
      <c r="E29" s="10" t="s">
        <v>181</v>
      </c>
      <c r="F29" s="270">
        <v>10599.035113002299</v>
      </c>
      <c r="G29" s="10" t="s">
        <v>181</v>
      </c>
      <c r="H29" s="270">
        <v>1082.00259764725</v>
      </c>
      <c r="I29" s="10" t="s">
        <v>181</v>
      </c>
      <c r="J29" s="270">
        <v>836.36987815649695</v>
      </c>
      <c r="K29" s="10" t="s">
        <v>181</v>
      </c>
      <c r="L29" s="270">
        <v>796.13164024882406</v>
      </c>
      <c r="M29" s="10" t="s">
        <v>159</v>
      </c>
      <c r="N29" s="270">
        <v>1177.8105983261401</v>
      </c>
      <c r="O29" s="10" t="s">
        <v>181</v>
      </c>
      <c r="P29" s="270">
        <v>718.18370743750302</v>
      </c>
      <c r="Q29" s="10" t="s">
        <v>159</v>
      </c>
      <c r="R29" s="270">
        <v>1314.79595680072</v>
      </c>
      <c r="S29" s="10" t="s">
        <v>181</v>
      </c>
    </row>
    <row r="30" spans="1:19" x14ac:dyDescent="0.25">
      <c r="A30" s="12" t="s">
        <v>199</v>
      </c>
      <c r="B30" s="270">
        <v>772.26746526049499</v>
      </c>
      <c r="C30" s="10" t="s">
        <v>181</v>
      </c>
      <c r="D30" s="270">
        <v>1642.1466458290399</v>
      </c>
      <c r="E30" s="10" t="s">
        <v>181</v>
      </c>
      <c r="F30" s="270">
        <v>12638.127678126601</v>
      </c>
      <c r="G30" s="10" t="s">
        <v>202</v>
      </c>
      <c r="H30" s="270">
        <v>1097.0067566364901</v>
      </c>
      <c r="I30" s="10" t="s">
        <v>181</v>
      </c>
      <c r="J30" s="270">
        <v>928.77600968911202</v>
      </c>
      <c r="K30" s="10" t="s">
        <v>201</v>
      </c>
      <c r="L30" s="270">
        <v>758.34865749034304</v>
      </c>
      <c r="M30" s="10" t="s">
        <v>159</v>
      </c>
      <c r="N30" s="270">
        <v>1197.71646889661</v>
      </c>
      <c r="O30" s="10" t="s">
        <v>181</v>
      </c>
      <c r="P30" s="270">
        <v>677.34260032212399</v>
      </c>
      <c r="Q30" s="10" t="s">
        <v>201</v>
      </c>
      <c r="R30" s="270">
        <v>1340.20224843143</v>
      </c>
      <c r="S30" s="10" t="s">
        <v>202</v>
      </c>
    </row>
    <row r="31" spans="1:19" x14ac:dyDescent="0.25">
      <c r="A31" s="12" t="s">
        <v>200</v>
      </c>
      <c r="B31" s="270">
        <v>779.75412628436095</v>
      </c>
      <c r="C31" s="10" t="s">
        <v>202</v>
      </c>
      <c r="D31" s="270">
        <v>1612.2704732935499</v>
      </c>
      <c r="E31" s="10" t="s">
        <v>181</v>
      </c>
      <c r="F31" s="270">
        <v>13154.2731231492</v>
      </c>
      <c r="G31" s="10" t="s">
        <v>202</v>
      </c>
      <c r="H31" s="270">
        <v>1122.6567238185801</v>
      </c>
      <c r="I31" s="10" t="s">
        <v>181</v>
      </c>
      <c r="J31" s="270">
        <v>899.919216306424</v>
      </c>
      <c r="K31" s="10" t="s">
        <v>201</v>
      </c>
      <c r="L31" s="270">
        <v>748.26940939251199</v>
      </c>
      <c r="M31" s="10" t="s">
        <v>201</v>
      </c>
      <c r="N31" s="270">
        <v>1154.6328423416801</v>
      </c>
      <c r="O31" s="10" t="s">
        <v>202</v>
      </c>
      <c r="P31" s="270">
        <v>664.724856213414</v>
      </c>
      <c r="Q31" s="10" t="s">
        <v>201</v>
      </c>
      <c r="R31" s="270">
        <v>1324.3006657644801</v>
      </c>
      <c r="S31" s="10" t="s">
        <v>202</v>
      </c>
    </row>
    <row r="32" spans="1:19" x14ac:dyDescent="0.25">
      <c r="A32" s="15" t="s">
        <v>203</v>
      </c>
      <c r="B32" s="271">
        <v>835.95016025063899</v>
      </c>
      <c r="C32" s="14" t="s">
        <v>159</v>
      </c>
      <c r="D32" s="271">
        <v>1508.0488616789401</v>
      </c>
      <c r="E32" s="14" t="s">
        <v>159</v>
      </c>
      <c r="F32" s="271">
        <v>1352.8444842076699</v>
      </c>
      <c r="G32" s="14" t="s">
        <v>159</v>
      </c>
      <c r="H32" s="271">
        <v>976.98552662317604</v>
      </c>
      <c r="I32" s="14" t="s">
        <v>181</v>
      </c>
      <c r="J32" s="271">
        <v>746.34322445144005</v>
      </c>
      <c r="K32" s="14" t="s">
        <v>159</v>
      </c>
      <c r="L32" s="271">
        <v>602.23425794909599</v>
      </c>
      <c r="M32" s="14" t="s">
        <v>159</v>
      </c>
      <c r="N32" s="271">
        <v>882.69734712129502</v>
      </c>
      <c r="O32" s="14" t="s">
        <v>181</v>
      </c>
      <c r="P32" s="271">
        <v>676.37057284642299</v>
      </c>
      <c r="Q32" s="14" t="s">
        <v>159</v>
      </c>
      <c r="R32" s="271">
        <v>1067.7332844770001</v>
      </c>
      <c r="S32" s="14" t="s">
        <v>181</v>
      </c>
    </row>
    <row r="34" spans="1:2" x14ac:dyDescent="0.25">
      <c r="A34" s="16" t="s">
        <v>204</v>
      </c>
      <c r="B34" s="16" t="s">
        <v>218</v>
      </c>
    </row>
    <row r="37" spans="1:2" x14ac:dyDescent="0.25">
      <c r="B37" s="16" t="s">
        <v>322</v>
      </c>
    </row>
    <row r="38" spans="1:2" x14ac:dyDescent="0.25">
      <c r="B38" s="16" t="s">
        <v>210</v>
      </c>
    </row>
    <row r="39" spans="1:2" x14ac:dyDescent="0.25">
      <c r="B39" s="16" t="s">
        <v>211</v>
      </c>
    </row>
    <row r="42" spans="1:2" x14ac:dyDescent="0.25">
      <c r="A42" s="17" t="str">
        <f>HYPERLINK("#'TOTAL 7'!A2", "&lt;&lt;&lt; Previous table")</f>
        <v>&lt;&lt;&lt; Previous table</v>
      </c>
    </row>
    <row r="43" spans="1:2" x14ac:dyDescent="0.25">
      <c r="A43" s="17" t="str">
        <f>HYPERLINK("#'TOTAL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dimension ref="A1:S4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HYPERLINK("#'INDEX'!B134", "Link to index")</f>
        <v>Link to index</v>
      </c>
    </row>
    <row r="2" spans="1:19" ht="15.75" customHeight="1" x14ac:dyDescent="0.25">
      <c r="A2" s="287" t="s">
        <v>467</v>
      </c>
      <c r="B2" s="286"/>
      <c r="C2" s="286"/>
      <c r="D2" s="286"/>
      <c r="E2" s="286"/>
      <c r="F2" s="286"/>
      <c r="G2" s="286"/>
      <c r="H2" s="286"/>
      <c r="I2" s="286"/>
      <c r="J2" s="286"/>
      <c r="K2" s="286"/>
      <c r="L2" s="286"/>
      <c r="M2" s="286"/>
      <c r="N2" s="286"/>
      <c r="O2" s="286"/>
      <c r="P2" s="286"/>
      <c r="Q2" s="286"/>
      <c r="R2" s="286"/>
      <c r="S2" s="286"/>
    </row>
    <row r="3" spans="1:19" ht="15.75" customHeight="1" x14ac:dyDescent="0.25">
      <c r="A3" s="287" t="s">
        <v>152</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225</v>
      </c>
      <c r="B6" s="288"/>
      <c r="C6" s="288"/>
      <c r="D6" s="288"/>
      <c r="E6" s="288"/>
      <c r="F6" s="288"/>
      <c r="G6" s="288"/>
      <c r="H6" s="288"/>
      <c r="I6" s="288"/>
      <c r="J6" s="288"/>
      <c r="K6" s="288"/>
      <c r="L6" s="288"/>
      <c r="M6" s="288"/>
      <c r="N6" s="288"/>
      <c r="O6" s="288"/>
      <c r="P6" s="288"/>
      <c r="Q6" s="288"/>
      <c r="R6" s="288"/>
      <c r="S6" s="288"/>
    </row>
    <row r="7" spans="1:19" x14ac:dyDescent="0.25">
      <c r="A7" s="12" t="s">
        <v>170</v>
      </c>
      <c r="B7" s="272">
        <v>2.5027491235450801</v>
      </c>
      <c r="C7" s="10" t="s">
        <v>159</v>
      </c>
      <c r="D7" s="272">
        <v>2.74795215701289</v>
      </c>
      <c r="E7" s="10" t="s">
        <v>159</v>
      </c>
      <c r="F7" s="272">
        <v>2.20877834394904</v>
      </c>
      <c r="G7" s="10" t="s">
        <v>159</v>
      </c>
      <c r="H7" s="272">
        <v>2.2923392500229198</v>
      </c>
      <c r="I7" s="10" t="s">
        <v>181</v>
      </c>
      <c r="J7" s="272">
        <v>1.7645082654340301</v>
      </c>
      <c r="K7" s="10" t="s">
        <v>181</v>
      </c>
      <c r="L7" s="272">
        <v>1.9278400616764799</v>
      </c>
      <c r="M7" s="10" t="s">
        <v>159</v>
      </c>
      <c r="N7" s="272">
        <v>2.6360417186019802</v>
      </c>
      <c r="O7" s="10" t="s">
        <v>159</v>
      </c>
      <c r="P7" s="272">
        <v>2.1954169776416901</v>
      </c>
      <c r="Q7" s="10" t="s">
        <v>159</v>
      </c>
      <c r="R7" s="272">
        <v>2.48808429882865</v>
      </c>
      <c r="S7" s="10" t="s">
        <v>181</v>
      </c>
    </row>
    <row r="8" spans="1:19" x14ac:dyDescent="0.25">
      <c r="A8" s="12" t="s">
        <v>171</v>
      </c>
      <c r="B8" s="272">
        <v>2.4425070984315802</v>
      </c>
      <c r="C8" s="10" t="s">
        <v>159</v>
      </c>
      <c r="D8" s="272">
        <v>2.93202920456371</v>
      </c>
      <c r="E8" s="10" t="s">
        <v>159</v>
      </c>
      <c r="F8" s="272">
        <v>2.8504385647607902</v>
      </c>
      <c r="G8" s="10" t="s">
        <v>159</v>
      </c>
      <c r="H8" s="272">
        <v>2.4946707140351299</v>
      </c>
      <c r="I8" s="10" t="s">
        <v>181</v>
      </c>
      <c r="J8" s="272">
        <v>2.1253323403462998</v>
      </c>
      <c r="K8" s="10" t="s">
        <v>181</v>
      </c>
      <c r="L8" s="272">
        <v>1.9470606757822799</v>
      </c>
      <c r="M8" s="10" t="s">
        <v>159</v>
      </c>
      <c r="N8" s="272">
        <v>3.0128605072249401</v>
      </c>
      <c r="O8" s="10" t="s">
        <v>159</v>
      </c>
      <c r="P8" s="272">
        <v>2.2662885089618698</v>
      </c>
      <c r="Q8" s="10" t="s">
        <v>159</v>
      </c>
      <c r="R8" s="272">
        <v>2.7209324367174199</v>
      </c>
      <c r="S8" s="10" t="s">
        <v>181</v>
      </c>
    </row>
    <row r="9" spans="1:19" x14ac:dyDescent="0.25">
      <c r="A9" s="12" t="s">
        <v>172</v>
      </c>
      <c r="B9" s="272">
        <v>2.1679933875890098</v>
      </c>
      <c r="C9" s="10" t="s">
        <v>159</v>
      </c>
      <c r="D9" s="272">
        <v>2.9193850257528799</v>
      </c>
      <c r="E9" s="10" t="s">
        <v>159</v>
      </c>
      <c r="F9" s="272">
        <v>2.7807946799667498</v>
      </c>
      <c r="G9" s="10" t="s">
        <v>159</v>
      </c>
      <c r="H9" s="272">
        <v>2.52343802552973</v>
      </c>
      <c r="I9" s="10" t="s">
        <v>181</v>
      </c>
      <c r="J9" s="272">
        <v>2.19807031361879</v>
      </c>
      <c r="K9" s="10" t="s">
        <v>181</v>
      </c>
      <c r="L9" s="272">
        <v>2.0438605882352898</v>
      </c>
      <c r="M9" s="10" t="s">
        <v>159</v>
      </c>
      <c r="N9" s="272">
        <v>3.1024414508704998</v>
      </c>
      <c r="O9" s="10" t="s">
        <v>181</v>
      </c>
      <c r="P9" s="272">
        <v>2.0133176010130098</v>
      </c>
      <c r="Q9" s="10" t="s">
        <v>159</v>
      </c>
      <c r="R9" s="272">
        <v>2.7205566445084601</v>
      </c>
      <c r="S9" s="10" t="s">
        <v>181</v>
      </c>
    </row>
    <row r="10" spans="1:19" x14ac:dyDescent="0.25">
      <c r="A10" s="12" t="s">
        <v>173</v>
      </c>
      <c r="B10" s="272">
        <v>2.2460437076111499</v>
      </c>
      <c r="C10" s="10" t="s">
        <v>159</v>
      </c>
      <c r="D10" s="272">
        <v>3.21017923739028</v>
      </c>
      <c r="E10" s="10" t="s">
        <v>159</v>
      </c>
      <c r="F10" s="272">
        <v>2.99943319838057</v>
      </c>
      <c r="G10" s="10" t="s">
        <v>159</v>
      </c>
      <c r="H10" s="272">
        <v>2.7152300223472299</v>
      </c>
      <c r="I10" s="10" t="s">
        <v>181</v>
      </c>
      <c r="J10" s="272">
        <v>2.2740558123609</v>
      </c>
      <c r="K10" s="10" t="s">
        <v>181</v>
      </c>
      <c r="L10" s="272">
        <v>2.2146000625000002</v>
      </c>
      <c r="M10" s="10" t="s">
        <v>159</v>
      </c>
      <c r="N10" s="272">
        <v>3.4337142488910799</v>
      </c>
      <c r="O10" s="10" t="s">
        <v>181</v>
      </c>
      <c r="P10" s="272">
        <v>1.92966480755425</v>
      </c>
      <c r="Q10" s="10" t="s">
        <v>159</v>
      </c>
      <c r="R10" s="272">
        <v>2.9460973756007101</v>
      </c>
      <c r="S10" s="10" t="s">
        <v>181</v>
      </c>
    </row>
    <row r="11" spans="1:19" x14ac:dyDescent="0.25">
      <c r="A11" s="12" t="s">
        <v>174</v>
      </c>
      <c r="B11" s="272">
        <v>2.4038433821763201</v>
      </c>
      <c r="C11" s="10" t="s">
        <v>159</v>
      </c>
      <c r="D11" s="272">
        <v>3.4787195475143999</v>
      </c>
      <c r="E11" s="10" t="s">
        <v>159</v>
      </c>
      <c r="F11" s="272">
        <v>2.93143610644929</v>
      </c>
      <c r="G11" s="10" t="s">
        <v>159</v>
      </c>
      <c r="H11" s="272">
        <v>2.9664001905527502</v>
      </c>
      <c r="I11" s="10" t="s">
        <v>181</v>
      </c>
      <c r="J11" s="272">
        <v>2.4385436794467599</v>
      </c>
      <c r="K11" s="10" t="s">
        <v>181</v>
      </c>
      <c r="L11" s="272">
        <v>2.4111683848797201</v>
      </c>
      <c r="M11" s="10" t="s">
        <v>159</v>
      </c>
      <c r="N11" s="272">
        <v>3.5128255678065101</v>
      </c>
      <c r="O11" s="10" t="s">
        <v>181</v>
      </c>
      <c r="P11" s="272">
        <v>1.7243813235804499</v>
      </c>
      <c r="Q11" s="10" t="s">
        <v>159</v>
      </c>
      <c r="R11" s="272">
        <v>3.1101729065554502</v>
      </c>
      <c r="S11" s="10" t="s">
        <v>181</v>
      </c>
    </row>
    <row r="12" spans="1:19" x14ac:dyDescent="0.25">
      <c r="A12" s="12" t="s">
        <v>175</v>
      </c>
      <c r="B12" s="272">
        <v>2.27152755223557</v>
      </c>
      <c r="C12" s="10" t="s">
        <v>159</v>
      </c>
      <c r="D12" s="272">
        <v>3.5234828563404701</v>
      </c>
      <c r="E12" s="10" t="s">
        <v>159</v>
      </c>
      <c r="F12" s="272">
        <v>3.3817261904761899</v>
      </c>
      <c r="G12" s="10" t="s">
        <v>159</v>
      </c>
      <c r="H12" s="272">
        <v>2.8387205623901601</v>
      </c>
      <c r="I12" s="10" t="s">
        <v>181</v>
      </c>
      <c r="J12" s="272">
        <v>2.48193308550186</v>
      </c>
      <c r="K12" s="10" t="s">
        <v>181</v>
      </c>
      <c r="L12" s="272">
        <v>2.4741403548040601</v>
      </c>
      <c r="M12" s="10" t="s">
        <v>159</v>
      </c>
      <c r="N12" s="272">
        <v>3.6763533871124499</v>
      </c>
      <c r="O12" s="10" t="s">
        <v>181</v>
      </c>
      <c r="P12" s="272">
        <v>1.65584756235971</v>
      </c>
      <c r="Q12" s="10" t="s">
        <v>159</v>
      </c>
      <c r="R12" s="272">
        <v>3.1448015880106599</v>
      </c>
      <c r="S12" s="10" t="s">
        <v>181</v>
      </c>
    </row>
    <row r="13" spans="1:19" x14ac:dyDescent="0.25">
      <c r="A13" s="12" t="s">
        <v>176</v>
      </c>
      <c r="B13" s="272">
        <v>2.0983057124340299</v>
      </c>
      <c r="C13" s="10" t="s">
        <v>159</v>
      </c>
      <c r="D13" s="272">
        <v>3.44766958334798</v>
      </c>
      <c r="E13" s="10" t="s">
        <v>181</v>
      </c>
      <c r="F13" s="272">
        <v>3.5633347245408999</v>
      </c>
      <c r="G13" s="10" t="s">
        <v>159</v>
      </c>
      <c r="H13" s="272">
        <v>2.8087329343799401</v>
      </c>
      <c r="I13" s="10" t="s">
        <v>181</v>
      </c>
      <c r="J13" s="272">
        <v>2.4766510061164801</v>
      </c>
      <c r="K13" s="10" t="s">
        <v>181</v>
      </c>
      <c r="L13" s="272">
        <v>2.5043090024856798</v>
      </c>
      <c r="M13" s="10" t="s">
        <v>159</v>
      </c>
      <c r="N13" s="272">
        <v>3.6781279223643599</v>
      </c>
      <c r="O13" s="10" t="s">
        <v>181</v>
      </c>
      <c r="P13" s="272">
        <v>1.5246290801186899</v>
      </c>
      <c r="Q13" s="10" t="s">
        <v>159</v>
      </c>
      <c r="R13" s="272">
        <v>3.0983677439275898</v>
      </c>
      <c r="S13" s="10" t="s">
        <v>181</v>
      </c>
    </row>
    <row r="14" spans="1:19" x14ac:dyDescent="0.25">
      <c r="A14" s="12" t="s">
        <v>177</v>
      </c>
      <c r="B14" s="272">
        <v>2.0837402035852599</v>
      </c>
      <c r="C14" s="10" t="s">
        <v>159</v>
      </c>
      <c r="D14" s="272">
        <v>3.4502436241227801</v>
      </c>
      <c r="E14" s="10" t="s">
        <v>181</v>
      </c>
      <c r="F14" s="272">
        <v>4.0559861328469902</v>
      </c>
      <c r="G14" s="10" t="s">
        <v>181</v>
      </c>
      <c r="H14" s="272">
        <v>2.7055102495805099</v>
      </c>
      <c r="I14" s="10" t="s">
        <v>181</v>
      </c>
      <c r="J14" s="272">
        <v>2.4209712075633898</v>
      </c>
      <c r="K14" s="10" t="s">
        <v>181</v>
      </c>
      <c r="L14" s="272">
        <v>2.5223851270118298</v>
      </c>
      <c r="M14" s="10" t="s">
        <v>159</v>
      </c>
      <c r="N14" s="272">
        <v>3.5485517375898099</v>
      </c>
      <c r="O14" s="10" t="s">
        <v>181</v>
      </c>
      <c r="P14" s="272">
        <v>1.38130204701153</v>
      </c>
      <c r="Q14" s="10" t="s">
        <v>159</v>
      </c>
      <c r="R14" s="272">
        <v>3.0229329559954499</v>
      </c>
      <c r="S14" s="10" t="s">
        <v>181</v>
      </c>
    </row>
    <row r="15" spans="1:19" x14ac:dyDescent="0.25">
      <c r="A15" s="12" t="s">
        <v>178</v>
      </c>
      <c r="B15" s="272">
        <v>1.99826918321932</v>
      </c>
      <c r="C15" s="10" t="s">
        <v>181</v>
      </c>
      <c r="D15" s="272">
        <v>3.54111258827951</v>
      </c>
      <c r="E15" s="10" t="s">
        <v>405</v>
      </c>
      <c r="F15" s="272">
        <v>4.5667517782236002</v>
      </c>
      <c r="G15" s="10" t="s">
        <v>181</v>
      </c>
      <c r="H15" s="272">
        <v>2.8181577331544401</v>
      </c>
      <c r="I15" s="10" t="s">
        <v>181</v>
      </c>
      <c r="J15" s="272">
        <v>2.5907159633705401</v>
      </c>
      <c r="K15" s="10" t="s">
        <v>181</v>
      </c>
      <c r="L15" s="272">
        <v>2.5552189505473799</v>
      </c>
      <c r="M15" s="10" t="s">
        <v>159</v>
      </c>
      <c r="N15" s="272">
        <v>3.3281227167380298</v>
      </c>
      <c r="O15" s="10" t="s">
        <v>181</v>
      </c>
      <c r="P15" s="272">
        <v>1.28981549246947</v>
      </c>
      <c r="Q15" s="10" t="s">
        <v>159</v>
      </c>
      <c r="R15" s="272">
        <v>3.0188803697172801</v>
      </c>
      <c r="S15" s="10" t="s">
        <v>405</v>
      </c>
    </row>
    <row r="16" spans="1:19" x14ac:dyDescent="0.25">
      <c r="A16" s="12" t="s">
        <v>182</v>
      </c>
      <c r="B16" s="272">
        <v>1.9592843923504</v>
      </c>
      <c r="C16" s="10" t="s">
        <v>181</v>
      </c>
      <c r="D16" s="272">
        <v>3.43411627882828</v>
      </c>
      <c r="E16" s="10" t="s">
        <v>318</v>
      </c>
      <c r="F16" s="272">
        <v>4.6461418143899902</v>
      </c>
      <c r="G16" s="10" t="s">
        <v>181</v>
      </c>
      <c r="H16" s="272">
        <v>2.8592570603830398</v>
      </c>
      <c r="I16" s="10" t="s">
        <v>181</v>
      </c>
      <c r="J16" s="272">
        <v>2.6324483112077801</v>
      </c>
      <c r="K16" s="10" t="s">
        <v>181</v>
      </c>
      <c r="L16" s="272">
        <v>2.46291339262585</v>
      </c>
      <c r="M16" s="10" t="s">
        <v>159</v>
      </c>
      <c r="N16" s="272">
        <v>3.1461440539980501</v>
      </c>
      <c r="O16" s="10" t="s">
        <v>181</v>
      </c>
      <c r="P16" s="272">
        <v>1.2839685644305801</v>
      </c>
      <c r="Q16" s="10" t="s">
        <v>159</v>
      </c>
      <c r="R16" s="272">
        <v>2.9407657262217399</v>
      </c>
      <c r="S16" s="10" t="s">
        <v>405</v>
      </c>
    </row>
    <row r="17" spans="1:19" x14ac:dyDescent="0.25">
      <c r="A17" s="12" t="s">
        <v>183</v>
      </c>
      <c r="B17" s="272">
        <v>1.7823812603290901</v>
      </c>
      <c r="C17" s="10" t="s">
        <v>181</v>
      </c>
      <c r="D17" s="272">
        <v>3.3766840591017702</v>
      </c>
      <c r="E17" s="10" t="s">
        <v>318</v>
      </c>
      <c r="F17" s="272">
        <v>4.1573412698412699</v>
      </c>
      <c r="G17" s="10" t="s">
        <v>181</v>
      </c>
      <c r="H17" s="272">
        <v>2.7242425910633998</v>
      </c>
      <c r="I17" s="10" t="s">
        <v>181</v>
      </c>
      <c r="J17" s="272">
        <v>2.5784160717250502</v>
      </c>
      <c r="K17" s="10" t="s">
        <v>181</v>
      </c>
      <c r="L17" s="272">
        <v>2.3863734506197498</v>
      </c>
      <c r="M17" s="10" t="s">
        <v>159</v>
      </c>
      <c r="N17" s="272">
        <v>2.9790926546595702</v>
      </c>
      <c r="O17" s="10" t="s">
        <v>181</v>
      </c>
      <c r="P17" s="272">
        <v>1.2896707913480201</v>
      </c>
      <c r="Q17" s="10" t="s">
        <v>159</v>
      </c>
      <c r="R17" s="272">
        <v>2.8406639213209899</v>
      </c>
      <c r="S17" s="10" t="s">
        <v>405</v>
      </c>
    </row>
    <row r="18" spans="1:19" x14ac:dyDescent="0.25">
      <c r="A18" s="12" t="s">
        <v>184</v>
      </c>
      <c r="B18" s="272">
        <v>1.7057326956290699</v>
      </c>
      <c r="C18" s="10" t="s">
        <v>181</v>
      </c>
      <c r="D18" s="272">
        <v>3.3653892854949299</v>
      </c>
      <c r="E18" s="10" t="s">
        <v>318</v>
      </c>
      <c r="F18" s="272">
        <v>4.4392010287779797</v>
      </c>
      <c r="G18" s="10" t="s">
        <v>181</v>
      </c>
      <c r="H18" s="272">
        <v>2.5985608910934799</v>
      </c>
      <c r="I18" s="10" t="s">
        <v>181</v>
      </c>
      <c r="J18" s="272">
        <v>2.4834411471998501</v>
      </c>
      <c r="K18" s="10" t="s">
        <v>181</v>
      </c>
      <c r="L18" s="272">
        <v>2.3123722032893799</v>
      </c>
      <c r="M18" s="10" t="s">
        <v>159</v>
      </c>
      <c r="N18" s="272">
        <v>2.97480549218719</v>
      </c>
      <c r="O18" s="10" t="s">
        <v>181</v>
      </c>
      <c r="P18" s="272">
        <v>1.29016514984024</v>
      </c>
      <c r="Q18" s="10" t="s">
        <v>159</v>
      </c>
      <c r="R18" s="272">
        <v>2.7954856442398199</v>
      </c>
      <c r="S18" s="10" t="s">
        <v>405</v>
      </c>
    </row>
    <row r="19" spans="1:19" x14ac:dyDescent="0.25">
      <c r="A19" s="12" t="s">
        <v>185</v>
      </c>
      <c r="B19" s="272">
        <v>1.52279590842669</v>
      </c>
      <c r="C19" s="10" t="s">
        <v>181</v>
      </c>
      <c r="D19" s="272">
        <v>3.2131840101854801</v>
      </c>
      <c r="E19" s="10" t="s">
        <v>318</v>
      </c>
      <c r="F19" s="272">
        <v>5.0418110824742302</v>
      </c>
      <c r="G19" s="10" t="s">
        <v>181</v>
      </c>
      <c r="H19" s="272">
        <v>2.2564757302879999</v>
      </c>
      <c r="I19" s="10" t="s">
        <v>181</v>
      </c>
      <c r="J19" s="272">
        <v>2.3998666749994801</v>
      </c>
      <c r="K19" s="10" t="s">
        <v>181</v>
      </c>
      <c r="L19" s="272">
        <v>2.2754018847006701</v>
      </c>
      <c r="M19" s="10" t="s">
        <v>159</v>
      </c>
      <c r="N19" s="272">
        <v>2.8242668359963701</v>
      </c>
      <c r="O19" s="10" t="s">
        <v>181</v>
      </c>
      <c r="P19" s="272">
        <v>1.3529909130014</v>
      </c>
      <c r="Q19" s="10" t="s">
        <v>159</v>
      </c>
      <c r="R19" s="272">
        <v>2.6381308507088201</v>
      </c>
      <c r="S19" s="10" t="s">
        <v>405</v>
      </c>
    </row>
    <row r="20" spans="1:19" x14ac:dyDescent="0.25">
      <c r="A20" s="12" t="s">
        <v>186</v>
      </c>
      <c r="B20" s="272">
        <v>1.3026762820512801</v>
      </c>
      <c r="C20" s="10" t="s">
        <v>181</v>
      </c>
      <c r="D20" s="272">
        <v>2.7693969109282599</v>
      </c>
      <c r="E20" s="10" t="s">
        <v>159</v>
      </c>
      <c r="F20" s="272">
        <v>5.1255573857076904</v>
      </c>
      <c r="G20" s="10" t="s">
        <v>181</v>
      </c>
      <c r="H20" s="272">
        <v>2.1823812948596299</v>
      </c>
      <c r="I20" s="10" t="s">
        <v>181</v>
      </c>
      <c r="J20" s="272">
        <v>2.1166826664618701</v>
      </c>
      <c r="K20" s="10" t="s">
        <v>181</v>
      </c>
      <c r="L20" s="272">
        <v>2.2998973437700498</v>
      </c>
      <c r="M20" s="10" t="s">
        <v>159</v>
      </c>
      <c r="N20" s="272">
        <v>2.6522527159160099</v>
      </c>
      <c r="O20" s="10" t="s">
        <v>181</v>
      </c>
      <c r="P20" s="272">
        <v>1.2206530528569599</v>
      </c>
      <c r="Q20" s="10" t="s">
        <v>159</v>
      </c>
      <c r="R20" s="272">
        <v>2.3850162792555598</v>
      </c>
      <c r="S20" s="10" t="s">
        <v>181</v>
      </c>
    </row>
    <row r="21" spans="1:19" x14ac:dyDescent="0.25">
      <c r="A21" s="12" t="s">
        <v>188</v>
      </c>
      <c r="B21" s="272">
        <v>1.18582489287106</v>
      </c>
      <c r="C21" s="10" t="s">
        <v>181</v>
      </c>
      <c r="D21" s="272">
        <v>2.6576672477299499</v>
      </c>
      <c r="E21" s="10" t="s">
        <v>159</v>
      </c>
      <c r="F21" s="272">
        <v>5.0077945708996303</v>
      </c>
      <c r="G21" s="10" t="s">
        <v>181</v>
      </c>
      <c r="H21" s="272">
        <v>2.0463546861328199</v>
      </c>
      <c r="I21" s="10" t="s">
        <v>181</v>
      </c>
      <c r="J21" s="272">
        <v>1.9420877727911201</v>
      </c>
      <c r="K21" s="10" t="s">
        <v>181</v>
      </c>
      <c r="L21" s="272">
        <v>2.26488558352403</v>
      </c>
      <c r="M21" s="10" t="s">
        <v>159</v>
      </c>
      <c r="N21" s="272">
        <v>2.5789930377605299</v>
      </c>
      <c r="O21" s="10" t="s">
        <v>181</v>
      </c>
      <c r="P21" s="272">
        <v>1.19219910607488</v>
      </c>
      <c r="Q21" s="10" t="s">
        <v>159</v>
      </c>
      <c r="R21" s="272">
        <v>2.2814426203435998</v>
      </c>
      <c r="S21" s="10" t="s">
        <v>181</v>
      </c>
    </row>
    <row r="22" spans="1:19" x14ac:dyDescent="0.25">
      <c r="A22" s="12" t="s">
        <v>189</v>
      </c>
      <c r="B22" s="272">
        <v>1.08299313664319</v>
      </c>
      <c r="C22" s="10" t="s">
        <v>181</v>
      </c>
      <c r="D22" s="272">
        <v>2.3705698878128798</v>
      </c>
      <c r="E22" s="10" t="s">
        <v>181</v>
      </c>
      <c r="F22" s="272">
        <v>5.0730416440915498</v>
      </c>
      <c r="G22" s="10" t="s">
        <v>181</v>
      </c>
      <c r="H22" s="272">
        <v>1.90379414063425</v>
      </c>
      <c r="I22" s="10" t="s">
        <v>181</v>
      </c>
      <c r="J22" s="272">
        <v>1.9046245283648899</v>
      </c>
      <c r="K22" s="10" t="s">
        <v>181</v>
      </c>
      <c r="L22" s="272">
        <v>2.1533584185106101</v>
      </c>
      <c r="M22" s="10" t="s">
        <v>159</v>
      </c>
      <c r="N22" s="272">
        <v>2.5126067320513301</v>
      </c>
      <c r="O22" s="10" t="s">
        <v>181</v>
      </c>
      <c r="P22" s="272">
        <v>1.12890835244933</v>
      </c>
      <c r="Q22" s="10" t="s">
        <v>159</v>
      </c>
      <c r="R22" s="272">
        <v>2.1318525403513799</v>
      </c>
      <c r="S22" s="10" t="s">
        <v>181</v>
      </c>
    </row>
    <row r="23" spans="1:19" x14ac:dyDescent="0.25">
      <c r="A23" s="12" t="s">
        <v>190</v>
      </c>
      <c r="B23" s="272">
        <v>0.99810698583292601</v>
      </c>
      <c r="C23" s="10" t="s">
        <v>181</v>
      </c>
      <c r="D23" s="272">
        <v>2.4587380324111501</v>
      </c>
      <c r="E23" s="10" t="s">
        <v>159</v>
      </c>
      <c r="F23" s="272">
        <v>4.9496783438937602</v>
      </c>
      <c r="G23" s="10" t="s">
        <v>181</v>
      </c>
      <c r="H23" s="272">
        <v>1.8476065975022899</v>
      </c>
      <c r="I23" s="10" t="s">
        <v>181</v>
      </c>
      <c r="J23" s="272">
        <v>1.7796994234026999</v>
      </c>
      <c r="K23" s="10" t="s">
        <v>181</v>
      </c>
      <c r="L23" s="272">
        <v>2.0572417046705498</v>
      </c>
      <c r="M23" s="10" t="s">
        <v>159</v>
      </c>
      <c r="N23" s="272">
        <v>2.3636703983218998</v>
      </c>
      <c r="O23" s="10" t="s">
        <v>181</v>
      </c>
      <c r="P23" s="272">
        <v>1.0168158267888301</v>
      </c>
      <c r="Q23" s="10" t="s">
        <v>159</v>
      </c>
      <c r="R23" s="272">
        <v>2.08523568243579</v>
      </c>
      <c r="S23" s="10" t="s">
        <v>181</v>
      </c>
    </row>
    <row r="24" spans="1:19" x14ac:dyDescent="0.25">
      <c r="A24" s="12" t="s">
        <v>191</v>
      </c>
      <c r="B24" s="272">
        <v>0.93060817171907395</v>
      </c>
      <c r="C24" s="10" t="s">
        <v>181</v>
      </c>
      <c r="D24" s="272">
        <v>2.4670617341683401</v>
      </c>
      <c r="E24" s="10" t="s">
        <v>159</v>
      </c>
      <c r="F24" s="272">
        <v>5.6251335958431401</v>
      </c>
      <c r="G24" s="10" t="s">
        <v>181</v>
      </c>
      <c r="H24" s="272">
        <v>1.8173688776470101</v>
      </c>
      <c r="I24" s="10" t="s">
        <v>181</v>
      </c>
      <c r="J24" s="272">
        <v>1.76432773364061</v>
      </c>
      <c r="K24" s="10" t="s">
        <v>181</v>
      </c>
      <c r="L24" s="272">
        <v>1.9181305237928801</v>
      </c>
      <c r="M24" s="10" t="s">
        <v>159</v>
      </c>
      <c r="N24" s="272">
        <v>2.3970049237736601</v>
      </c>
      <c r="O24" s="10" t="s">
        <v>181</v>
      </c>
      <c r="P24" s="272">
        <v>1.0618935045195099</v>
      </c>
      <c r="Q24" s="10" t="s">
        <v>159</v>
      </c>
      <c r="R24" s="272">
        <v>2.08776064847412</v>
      </c>
      <c r="S24" s="10" t="s">
        <v>181</v>
      </c>
    </row>
    <row r="25" spans="1:19" x14ac:dyDescent="0.25">
      <c r="A25" s="12" t="s">
        <v>192</v>
      </c>
      <c r="B25" s="272">
        <v>0.84854734201908999</v>
      </c>
      <c r="C25" s="10" t="s">
        <v>181</v>
      </c>
      <c r="D25" s="272">
        <v>2.49447921184708</v>
      </c>
      <c r="E25" s="10" t="s">
        <v>159</v>
      </c>
      <c r="F25" s="272">
        <v>6.0571454840613903</v>
      </c>
      <c r="G25" s="10" t="s">
        <v>181</v>
      </c>
      <c r="H25" s="272">
        <v>1.816272834519</v>
      </c>
      <c r="I25" s="10" t="s">
        <v>181</v>
      </c>
      <c r="J25" s="272">
        <v>1.6853263699802099</v>
      </c>
      <c r="K25" s="10" t="s">
        <v>181</v>
      </c>
      <c r="L25" s="272">
        <v>1.5971529716793</v>
      </c>
      <c r="M25" s="10" t="s">
        <v>159</v>
      </c>
      <c r="N25" s="272">
        <v>2.2974329857885101</v>
      </c>
      <c r="O25" s="10" t="s">
        <v>181</v>
      </c>
      <c r="P25" s="272">
        <v>1.0025836439642</v>
      </c>
      <c r="Q25" s="10" t="s">
        <v>159</v>
      </c>
      <c r="R25" s="272">
        <v>2.0526079978048202</v>
      </c>
      <c r="S25" s="10" t="s">
        <v>181</v>
      </c>
    </row>
    <row r="26" spans="1:19" x14ac:dyDescent="0.25">
      <c r="A26" s="12" t="s">
        <v>193</v>
      </c>
      <c r="B26" s="272">
        <v>0.80837246236707605</v>
      </c>
      <c r="C26" s="10" t="s">
        <v>181</v>
      </c>
      <c r="D26" s="272">
        <v>2.43809914981831</v>
      </c>
      <c r="E26" s="10" t="s">
        <v>159</v>
      </c>
      <c r="F26" s="272">
        <v>6.2701485720005303</v>
      </c>
      <c r="G26" s="10" t="s">
        <v>181</v>
      </c>
      <c r="H26" s="272">
        <v>1.7148047608081001</v>
      </c>
      <c r="I26" s="10" t="s">
        <v>181</v>
      </c>
      <c r="J26" s="272">
        <v>1.6466169786211</v>
      </c>
      <c r="K26" s="10" t="s">
        <v>181</v>
      </c>
      <c r="L26" s="272">
        <v>1.48253125761981</v>
      </c>
      <c r="M26" s="10" t="s">
        <v>159</v>
      </c>
      <c r="N26" s="272">
        <v>2.1778046027293301</v>
      </c>
      <c r="O26" s="10" t="s">
        <v>181</v>
      </c>
      <c r="P26" s="272">
        <v>1.06243031781404</v>
      </c>
      <c r="Q26" s="10" t="s">
        <v>159</v>
      </c>
      <c r="R26" s="272">
        <v>1.9952230498560699</v>
      </c>
      <c r="S26" s="10" t="s">
        <v>181</v>
      </c>
    </row>
    <row r="27" spans="1:19" x14ac:dyDescent="0.25">
      <c r="A27" s="12" t="s">
        <v>194</v>
      </c>
      <c r="B27" s="272">
        <v>0.74009646302250798</v>
      </c>
      <c r="C27" s="10" t="s">
        <v>181</v>
      </c>
      <c r="D27" s="272">
        <v>2.5013540073032599</v>
      </c>
      <c r="E27" s="10" t="s">
        <v>159</v>
      </c>
      <c r="F27" s="272">
        <v>7.5118970433013299</v>
      </c>
      <c r="G27" s="10" t="s">
        <v>181</v>
      </c>
      <c r="H27" s="272">
        <v>1.7792202362287</v>
      </c>
      <c r="I27" s="10" t="s">
        <v>181</v>
      </c>
      <c r="J27" s="272">
        <v>1.57445549963416</v>
      </c>
      <c r="K27" s="10" t="s">
        <v>181</v>
      </c>
      <c r="L27" s="272">
        <v>1.47035660905048</v>
      </c>
      <c r="M27" s="10" t="s">
        <v>159</v>
      </c>
      <c r="N27" s="272">
        <v>2.23383733957884</v>
      </c>
      <c r="O27" s="10" t="s">
        <v>181</v>
      </c>
      <c r="P27" s="272">
        <v>1.08430565103809</v>
      </c>
      <c r="Q27" s="10" t="s">
        <v>159</v>
      </c>
      <c r="R27" s="272">
        <v>2.0586577877301599</v>
      </c>
      <c r="S27" s="10" t="s">
        <v>181</v>
      </c>
    </row>
    <row r="28" spans="1:19" x14ac:dyDescent="0.25">
      <c r="A28" s="12" t="s">
        <v>196</v>
      </c>
      <c r="B28" s="272">
        <v>0.70706984667802397</v>
      </c>
      <c r="C28" s="10" t="s">
        <v>181</v>
      </c>
      <c r="D28" s="272">
        <v>2.5450838245611198</v>
      </c>
      <c r="E28" s="10" t="s">
        <v>181</v>
      </c>
      <c r="F28" s="272">
        <v>8.8801816902270403</v>
      </c>
      <c r="G28" s="10" t="s">
        <v>181</v>
      </c>
      <c r="H28" s="272">
        <v>1.8030306944038099</v>
      </c>
      <c r="I28" s="10" t="s">
        <v>181</v>
      </c>
      <c r="J28" s="272">
        <v>1.59872168062612</v>
      </c>
      <c r="K28" s="10" t="s">
        <v>181</v>
      </c>
      <c r="L28" s="272">
        <v>1.4549928686040301</v>
      </c>
      <c r="M28" s="10" t="s">
        <v>159</v>
      </c>
      <c r="N28" s="272">
        <v>2.1877956079428702</v>
      </c>
      <c r="O28" s="10" t="s">
        <v>181</v>
      </c>
      <c r="P28" s="272">
        <v>1.05083714910022</v>
      </c>
      <c r="Q28" s="10" t="s">
        <v>159</v>
      </c>
      <c r="R28" s="272">
        <v>2.0899440424570801</v>
      </c>
      <c r="S28" s="10" t="s">
        <v>181</v>
      </c>
    </row>
    <row r="29" spans="1:19" x14ac:dyDescent="0.25">
      <c r="A29" s="12" t="s">
        <v>197</v>
      </c>
      <c r="B29" s="272">
        <v>0.71125379406957701</v>
      </c>
      <c r="C29" s="10" t="s">
        <v>181</v>
      </c>
      <c r="D29" s="272">
        <v>2.4675870049783701</v>
      </c>
      <c r="E29" s="10" t="s">
        <v>181</v>
      </c>
      <c r="F29" s="272">
        <v>10.979648706718001</v>
      </c>
      <c r="G29" s="10" t="s">
        <v>181</v>
      </c>
      <c r="H29" s="272">
        <v>1.7569172725031701</v>
      </c>
      <c r="I29" s="10" t="s">
        <v>181</v>
      </c>
      <c r="J29" s="272">
        <v>1.44881355424201</v>
      </c>
      <c r="K29" s="10" t="s">
        <v>181</v>
      </c>
      <c r="L29" s="272">
        <v>1.3573545113980801</v>
      </c>
      <c r="M29" s="10" t="s">
        <v>159</v>
      </c>
      <c r="N29" s="272">
        <v>1.9808823740005199</v>
      </c>
      <c r="O29" s="10" t="s">
        <v>181</v>
      </c>
      <c r="P29" s="272">
        <v>0.98321934021481905</v>
      </c>
      <c r="Q29" s="10" t="s">
        <v>159</v>
      </c>
      <c r="R29" s="272">
        <v>2.02936550615635</v>
      </c>
      <c r="S29" s="10" t="s">
        <v>181</v>
      </c>
    </row>
    <row r="30" spans="1:19" x14ac:dyDescent="0.25">
      <c r="A30" s="12" t="s">
        <v>199</v>
      </c>
      <c r="B30" s="272">
        <v>0.67934268357548799</v>
      </c>
      <c r="C30" s="10" t="s">
        <v>181</v>
      </c>
      <c r="D30" s="272">
        <v>2.4649618829473199</v>
      </c>
      <c r="E30" s="10" t="s">
        <v>181</v>
      </c>
      <c r="F30" s="272">
        <v>13.0650441711415</v>
      </c>
      <c r="G30" s="10" t="s">
        <v>202</v>
      </c>
      <c r="H30" s="272">
        <v>1.76785238910631</v>
      </c>
      <c r="I30" s="10" t="s">
        <v>181</v>
      </c>
      <c r="J30" s="272">
        <v>1.5956246917426</v>
      </c>
      <c r="K30" s="10" t="s">
        <v>201</v>
      </c>
      <c r="L30" s="272">
        <v>1.2862864901006901</v>
      </c>
      <c r="M30" s="10" t="s">
        <v>159</v>
      </c>
      <c r="N30" s="272">
        <v>2.0237560915471402</v>
      </c>
      <c r="O30" s="10" t="s">
        <v>181</v>
      </c>
      <c r="P30" s="272">
        <v>0.94073530364197699</v>
      </c>
      <c r="Q30" s="10" t="s">
        <v>201</v>
      </c>
      <c r="R30" s="272">
        <v>2.0730921229658499</v>
      </c>
      <c r="S30" s="10" t="s">
        <v>202</v>
      </c>
    </row>
    <row r="31" spans="1:19" x14ac:dyDescent="0.25">
      <c r="A31" s="12" t="s">
        <v>200</v>
      </c>
      <c r="B31" s="272">
        <v>0.67765943211924995</v>
      </c>
      <c r="C31" s="10" t="s">
        <v>202</v>
      </c>
      <c r="D31" s="272">
        <v>2.40578817906413</v>
      </c>
      <c r="E31" s="10" t="s">
        <v>181</v>
      </c>
      <c r="F31" s="272">
        <v>14.668282208589</v>
      </c>
      <c r="G31" s="10" t="s">
        <v>202</v>
      </c>
      <c r="H31" s="272">
        <v>1.8313676893938</v>
      </c>
      <c r="I31" s="10" t="s">
        <v>181</v>
      </c>
      <c r="J31" s="272">
        <v>1.5634784151293399</v>
      </c>
      <c r="K31" s="10" t="s">
        <v>201</v>
      </c>
      <c r="L31" s="272">
        <v>1.2611596592793901</v>
      </c>
      <c r="M31" s="10" t="s">
        <v>201</v>
      </c>
      <c r="N31" s="272">
        <v>1.9375769903023601</v>
      </c>
      <c r="O31" s="10" t="s">
        <v>202</v>
      </c>
      <c r="P31" s="272">
        <v>0.94995489937147803</v>
      </c>
      <c r="Q31" s="10" t="s">
        <v>201</v>
      </c>
      <c r="R31" s="272">
        <v>2.055522292464</v>
      </c>
      <c r="S31" s="10" t="s">
        <v>202</v>
      </c>
    </row>
    <row r="32" spans="1:19" x14ac:dyDescent="0.25">
      <c r="A32" s="15" t="s">
        <v>203</v>
      </c>
      <c r="B32" s="273">
        <v>0.70221583604325799</v>
      </c>
      <c r="C32" s="14" t="s">
        <v>159</v>
      </c>
      <c r="D32" s="273">
        <v>2.2042578613311599</v>
      </c>
      <c r="E32" s="14" t="s">
        <v>159</v>
      </c>
      <c r="F32" s="273">
        <v>1.5056323939412199</v>
      </c>
      <c r="G32" s="14" t="s">
        <v>159</v>
      </c>
      <c r="H32" s="273">
        <v>1.5625995401570301</v>
      </c>
      <c r="I32" s="14" t="s">
        <v>181</v>
      </c>
      <c r="J32" s="273">
        <v>1.2651278580193599</v>
      </c>
      <c r="K32" s="14" t="s">
        <v>159</v>
      </c>
      <c r="L32" s="273">
        <v>0.97582265294453996</v>
      </c>
      <c r="M32" s="14" t="s">
        <v>159</v>
      </c>
      <c r="N32" s="273">
        <v>1.4396850727107799</v>
      </c>
      <c r="O32" s="14" t="s">
        <v>181</v>
      </c>
      <c r="P32" s="273">
        <v>0.94755905511811001</v>
      </c>
      <c r="Q32" s="14" t="s">
        <v>159</v>
      </c>
      <c r="R32" s="273">
        <v>1.6198251546825</v>
      </c>
      <c r="S32" s="14" t="s">
        <v>181</v>
      </c>
    </row>
    <row r="34" spans="1:2" x14ac:dyDescent="0.25">
      <c r="A34" s="16" t="s">
        <v>204</v>
      </c>
      <c r="B34" s="16" t="s">
        <v>218</v>
      </c>
    </row>
    <row r="37" spans="1:2" x14ac:dyDescent="0.25">
      <c r="B37" s="16" t="s">
        <v>322</v>
      </c>
    </row>
    <row r="38" spans="1:2" x14ac:dyDescent="0.25">
      <c r="B38" s="16" t="s">
        <v>210</v>
      </c>
    </row>
    <row r="39" spans="1:2" x14ac:dyDescent="0.25">
      <c r="B39" s="16" t="s">
        <v>211</v>
      </c>
    </row>
    <row r="42" spans="1:2" x14ac:dyDescent="0.25">
      <c r="A42" s="17" t="str">
        <f>HYPERLINK("#'TOTAL 8'!A2", "&lt;&lt;&lt; Previous table")</f>
        <v>&lt;&lt;&lt; Previous table</v>
      </c>
    </row>
    <row r="43" spans="1:2" x14ac:dyDescent="0.25">
      <c r="A43" s="17" t="str">
        <f>HYPERLINK("#'TOTAL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dimension ref="A1:S4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HYPERLINK("#'INDEX'!B135", "Link to index")</f>
        <v>Link to index</v>
      </c>
    </row>
    <row r="2" spans="1:19" ht="15.75" customHeight="1" x14ac:dyDescent="0.25">
      <c r="A2" s="287" t="s">
        <v>468</v>
      </c>
      <c r="B2" s="286"/>
      <c r="C2" s="286"/>
      <c r="D2" s="286"/>
      <c r="E2" s="286"/>
      <c r="F2" s="286"/>
      <c r="G2" s="286"/>
      <c r="H2" s="286"/>
      <c r="I2" s="286"/>
      <c r="J2" s="286"/>
      <c r="K2" s="286"/>
      <c r="L2" s="286"/>
      <c r="M2" s="286"/>
      <c r="N2" s="286"/>
      <c r="O2" s="286"/>
      <c r="P2" s="286"/>
      <c r="Q2" s="286"/>
      <c r="R2" s="286"/>
      <c r="S2" s="286"/>
    </row>
    <row r="3" spans="1:19" ht="15.75" customHeight="1" x14ac:dyDescent="0.25">
      <c r="A3" s="287" t="s">
        <v>153</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274">
        <v>39.994999999999997</v>
      </c>
      <c r="C7" s="10" t="s">
        <v>181</v>
      </c>
      <c r="D7" s="274">
        <v>583.30799999999999</v>
      </c>
      <c r="E7" s="10" t="s">
        <v>181</v>
      </c>
      <c r="F7" s="274">
        <v>16.018999999999998</v>
      </c>
      <c r="G7" s="10" t="s">
        <v>181</v>
      </c>
      <c r="H7" s="274">
        <v>305.38400000000001</v>
      </c>
      <c r="I7" s="10" t="s">
        <v>181</v>
      </c>
      <c r="J7" s="274">
        <v>106.411</v>
      </c>
      <c r="K7" s="10" t="s">
        <v>181</v>
      </c>
      <c r="L7" s="274">
        <v>50.008000000000003</v>
      </c>
      <c r="M7" s="10" t="s">
        <v>159</v>
      </c>
      <c r="N7" s="274">
        <v>513.54</v>
      </c>
      <c r="O7" s="10" t="s">
        <v>181</v>
      </c>
      <c r="P7" s="274">
        <v>206.065</v>
      </c>
      <c r="Q7" s="10" t="s">
        <v>159</v>
      </c>
      <c r="R7" s="274">
        <v>1820.73</v>
      </c>
      <c r="S7" s="10" t="s">
        <v>181</v>
      </c>
    </row>
    <row r="8" spans="1:19" x14ac:dyDescent="0.25">
      <c r="A8" s="12" t="s">
        <v>171</v>
      </c>
      <c r="B8" s="274">
        <v>40.642000000000003</v>
      </c>
      <c r="C8" s="10" t="s">
        <v>181</v>
      </c>
      <c r="D8" s="274">
        <v>659.06700000000001</v>
      </c>
      <c r="E8" s="10" t="s">
        <v>181</v>
      </c>
      <c r="F8" s="274">
        <v>20.242999999999999</v>
      </c>
      <c r="G8" s="10" t="s">
        <v>181</v>
      </c>
      <c r="H8" s="274">
        <v>325.84100000000001</v>
      </c>
      <c r="I8" s="10" t="s">
        <v>181</v>
      </c>
      <c r="J8" s="274">
        <v>150.36799999999999</v>
      </c>
      <c r="K8" s="10" t="s">
        <v>181</v>
      </c>
      <c r="L8" s="274">
        <v>52.104999999999997</v>
      </c>
      <c r="M8" s="10" t="s">
        <v>159</v>
      </c>
      <c r="N8" s="274">
        <v>537.45399999999995</v>
      </c>
      <c r="O8" s="10" t="s">
        <v>181</v>
      </c>
      <c r="P8" s="274">
        <v>229.298</v>
      </c>
      <c r="Q8" s="10" t="s">
        <v>159</v>
      </c>
      <c r="R8" s="274">
        <v>2015.018</v>
      </c>
      <c r="S8" s="10" t="s">
        <v>181</v>
      </c>
    </row>
    <row r="9" spans="1:19" x14ac:dyDescent="0.25">
      <c r="A9" s="12" t="s">
        <v>172</v>
      </c>
      <c r="B9" s="274">
        <v>34.817</v>
      </c>
      <c r="C9" s="10" t="s">
        <v>181</v>
      </c>
      <c r="D9" s="274">
        <v>688.07</v>
      </c>
      <c r="E9" s="10" t="s">
        <v>181</v>
      </c>
      <c r="F9" s="274">
        <v>24.809000000000001</v>
      </c>
      <c r="G9" s="10" t="s">
        <v>181</v>
      </c>
      <c r="H9" s="274">
        <v>344.36900000000003</v>
      </c>
      <c r="I9" s="10" t="s">
        <v>181</v>
      </c>
      <c r="J9" s="274">
        <v>176.05</v>
      </c>
      <c r="K9" s="10" t="s">
        <v>181</v>
      </c>
      <c r="L9" s="274">
        <v>60.512174000000002</v>
      </c>
      <c r="M9" s="10" t="s">
        <v>159</v>
      </c>
      <c r="N9" s="274">
        <v>528.23500000000001</v>
      </c>
      <c r="O9" s="10" t="s">
        <v>181</v>
      </c>
      <c r="P9" s="274">
        <v>205.12100000000001</v>
      </c>
      <c r="Q9" s="10" t="s">
        <v>159</v>
      </c>
      <c r="R9" s="274">
        <v>2061.983174</v>
      </c>
      <c r="S9" s="10" t="s">
        <v>181</v>
      </c>
    </row>
    <row r="10" spans="1:19" x14ac:dyDescent="0.25">
      <c r="A10" s="12" t="s">
        <v>173</v>
      </c>
      <c r="B10" s="274">
        <v>38.408000000000001</v>
      </c>
      <c r="C10" s="10" t="s">
        <v>181</v>
      </c>
      <c r="D10" s="274">
        <v>676.59</v>
      </c>
      <c r="E10" s="10" t="s">
        <v>181</v>
      </c>
      <c r="F10" s="274">
        <v>28.271999999999998</v>
      </c>
      <c r="G10" s="10" t="s">
        <v>181</v>
      </c>
      <c r="H10" s="274">
        <v>530.93927195000003</v>
      </c>
      <c r="I10" s="10" t="s">
        <v>181</v>
      </c>
      <c r="J10" s="274">
        <v>205.41800000000001</v>
      </c>
      <c r="K10" s="10" t="s">
        <v>181</v>
      </c>
      <c r="L10" s="274">
        <v>62.939326000000001</v>
      </c>
      <c r="M10" s="10" t="s">
        <v>159</v>
      </c>
      <c r="N10" s="274">
        <v>589.64200000000005</v>
      </c>
      <c r="O10" s="10" t="s">
        <v>181</v>
      </c>
      <c r="P10" s="274">
        <v>216.87700000000001</v>
      </c>
      <c r="Q10" s="10" t="s">
        <v>159</v>
      </c>
      <c r="R10" s="274">
        <v>2349.0855979500002</v>
      </c>
      <c r="S10" s="10" t="s">
        <v>181</v>
      </c>
    </row>
    <row r="11" spans="1:19" x14ac:dyDescent="0.25">
      <c r="A11" s="12" t="s">
        <v>174</v>
      </c>
      <c r="B11" s="274">
        <v>41.277999999999999</v>
      </c>
      <c r="C11" s="10" t="s">
        <v>181</v>
      </c>
      <c r="D11" s="274">
        <v>1443.5340000000001</v>
      </c>
      <c r="E11" s="10" t="s">
        <v>159</v>
      </c>
      <c r="F11" s="274">
        <v>31.239000000000001</v>
      </c>
      <c r="G11" s="10" t="s">
        <v>181</v>
      </c>
      <c r="H11" s="274">
        <v>616.61950522999996</v>
      </c>
      <c r="I11" s="10" t="s">
        <v>181</v>
      </c>
      <c r="J11" s="274">
        <v>235.87899999999999</v>
      </c>
      <c r="K11" s="10" t="s">
        <v>181</v>
      </c>
      <c r="L11" s="274">
        <v>67.282302000000001</v>
      </c>
      <c r="M11" s="10" t="s">
        <v>159</v>
      </c>
      <c r="N11" s="274">
        <v>585.11800000000005</v>
      </c>
      <c r="O11" s="10" t="s">
        <v>181</v>
      </c>
      <c r="P11" s="274">
        <v>208.97300000000001</v>
      </c>
      <c r="Q11" s="10" t="s">
        <v>159</v>
      </c>
      <c r="R11" s="274">
        <v>3229.9228072300002</v>
      </c>
      <c r="S11" s="10" t="s">
        <v>181</v>
      </c>
    </row>
    <row r="12" spans="1:19" x14ac:dyDescent="0.25">
      <c r="A12" s="12" t="s">
        <v>175</v>
      </c>
      <c r="B12" s="274">
        <v>48.436</v>
      </c>
      <c r="C12" s="10" t="s">
        <v>181</v>
      </c>
      <c r="D12" s="274">
        <v>1544.42</v>
      </c>
      <c r="E12" s="10" t="s">
        <v>159</v>
      </c>
      <c r="F12" s="274">
        <v>37.198999999999998</v>
      </c>
      <c r="G12" s="10" t="s">
        <v>181</v>
      </c>
      <c r="H12" s="274">
        <v>646.77477848000001</v>
      </c>
      <c r="I12" s="10" t="s">
        <v>181</v>
      </c>
      <c r="J12" s="274">
        <v>255.71199999999999</v>
      </c>
      <c r="K12" s="10" t="s">
        <v>181</v>
      </c>
      <c r="L12" s="274">
        <v>73.548171999999994</v>
      </c>
      <c r="M12" s="10" t="s">
        <v>159</v>
      </c>
      <c r="N12" s="274">
        <v>587.03096008</v>
      </c>
      <c r="O12" s="10" t="s">
        <v>181</v>
      </c>
      <c r="P12" s="274">
        <v>209.232</v>
      </c>
      <c r="Q12" s="10" t="s">
        <v>159</v>
      </c>
      <c r="R12" s="274">
        <v>3402.3529105600001</v>
      </c>
      <c r="S12" s="10" t="s">
        <v>181</v>
      </c>
    </row>
    <row r="13" spans="1:19" x14ac:dyDescent="0.25">
      <c r="A13" s="12" t="s">
        <v>176</v>
      </c>
      <c r="B13" s="274">
        <v>34.585999999999999</v>
      </c>
      <c r="C13" s="10" t="s">
        <v>181</v>
      </c>
      <c r="D13" s="274">
        <v>1160.5609999999999</v>
      </c>
      <c r="E13" s="10" t="s">
        <v>159</v>
      </c>
      <c r="F13" s="274">
        <v>30.744</v>
      </c>
      <c r="G13" s="10" t="s">
        <v>181</v>
      </c>
      <c r="H13" s="274">
        <v>516.27762552000002</v>
      </c>
      <c r="I13" s="10" t="s">
        <v>181</v>
      </c>
      <c r="J13" s="274">
        <v>219.761</v>
      </c>
      <c r="K13" s="10" t="s">
        <v>181</v>
      </c>
      <c r="L13" s="274">
        <v>64.823620000000005</v>
      </c>
      <c r="M13" s="10" t="s">
        <v>181</v>
      </c>
      <c r="N13" s="274">
        <v>475.00198532000002</v>
      </c>
      <c r="O13" s="10" t="s">
        <v>181</v>
      </c>
      <c r="P13" s="274">
        <v>219.15899999999999</v>
      </c>
      <c r="Q13" s="10" t="s">
        <v>159</v>
      </c>
      <c r="R13" s="274">
        <v>2720.9142308400001</v>
      </c>
      <c r="S13" s="10" t="s">
        <v>181</v>
      </c>
    </row>
    <row r="14" spans="1:19" x14ac:dyDescent="0.25">
      <c r="A14" s="12" t="s">
        <v>177</v>
      </c>
      <c r="B14" s="274">
        <v>32.42</v>
      </c>
      <c r="C14" s="10" t="s">
        <v>181</v>
      </c>
      <c r="D14" s="274">
        <v>1209.8140000000001</v>
      </c>
      <c r="E14" s="10" t="s">
        <v>181</v>
      </c>
      <c r="F14" s="274">
        <v>33.190631392</v>
      </c>
      <c r="G14" s="10" t="s">
        <v>181</v>
      </c>
      <c r="H14" s="274">
        <v>563.41769319000002</v>
      </c>
      <c r="I14" s="10" t="s">
        <v>181</v>
      </c>
      <c r="J14" s="274">
        <v>229.351</v>
      </c>
      <c r="K14" s="10" t="s">
        <v>181</v>
      </c>
      <c r="L14" s="274">
        <v>63.873766000000003</v>
      </c>
      <c r="M14" s="10" t="s">
        <v>181</v>
      </c>
      <c r="N14" s="274">
        <v>466.93028086999999</v>
      </c>
      <c r="O14" s="10" t="s">
        <v>181</v>
      </c>
      <c r="P14" s="274">
        <v>223.495</v>
      </c>
      <c r="Q14" s="10" t="s">
        <v>159</v>
      </c>
      <c r="R14" s="274">
        <v>2822.492371452</v>
      </c>
      <c r="S14" s="10" t="s">
        <v>181</v>
      </c>
    </row>
    <row r="15" spans="1:19" x14ac:dyDescent="0.25">
      <c r="A15" s="12" t="s">
        <v>178</v>
      </c>
      <c r="B15" s="274">
        <v>48.051000000000002</v>
      </c>
      <c r="C15" s="10" t="s">
        <v>181</v>
      </c>
      <c r="D15" s="274">
        <v>1266.4390000000001</v>
      </c>
      <c r="E15" s="10" t="s">
        <v>159</v>
      </c>
      <c r="F15" s="274">
        <v>35.683999999999997</v>
      </c>
      <c r="G15" s="10" t="s">
        <v>181</v>
      </c>
      <c r="H15" s="274">
        <v>630.92611382999996</v>
      </c>
      <c r="I15" s="10" t="s">
        <v>181</v>
      </c>
      <c r="J15" s="274">
        <v>269.96100000000001</v>
      </c>
      <c r="K15" s="10" t="s">
        <v>181</v>
      </c>
      <c r="L15" s="274">
        <v>70.441999999999993</v>
      </c>
      <c r="M15" s="10" t="s">
        <v>181</v>
      </c>
      <c r="N15" s="274">
        <v>499.61028087</v>
      </c>
      <c r="O15" s="10" t="s">
        <v>181</v>
      </c>
      <c r="P15" s="274">
        <v>230.67400000000001</v>
      </c>
      <c r="Q15" s="10" t="s">
        <v>159</v>
      </c>
      <c r="R15" s="274">
        <v>3051.7873946999998</v>
      </c>
      <c r="S15" s="10" t="s">
        <v>181</v>
      </c>
    </row>
    <row r="16" spans="1:19" x14ac:dyDescent="0.25">
      <c r="A16" s="12" t="s">
        <v>182</v>
      </c>
      <c r="B16" s="274">
        <v>56.235999999999997</v>
      </c>
      <c r="C16" s="10" t="s">
        <v>181</v>
      </c>
      <c r="D16" s="274">
        <v>1323.329</v>
      </c>
      <c r="E16" s="10" t="s">
        <v>159</v>
      </c>
      <c r="F16" s="274">
        <v>38.35</v>
      </c>
      <c r="G16" s="10" t="s">
        <v>181</v>
      </c>
      <c r="H16" s="274">
        <v>720.63569106</v>
      </c>
      <c r="I16" s="10" t="s">
        <v>181</v>
      </c>
      <c r="J16" s="274">
        <v>308.041</v>
      </c>
      <c r="K16" s="10" t="s">
        <v>181</v>
      </c>
      <c r="L16" s="274">
        <v>76.441999999999993</v>
      </c>
      <c r="M16" s="10" t="s">
        <v>181</v>
      </c>
      <c r="N16" s="274">
        <v>514.34046048000005</v>
      </c>
      <c r="O16" s="10" t="s">
        <v>181</v>
      </c>
      <c r="P16" s="274">
        <v>249.08699999999999</v>
      </c>
      <c r="Q16" s="10" t="s">
        <v>159</v>
      </c>
      <c r="R16" s="274">
        <v>3286.4611515400002</v>
      </c>
      <c r="S16" s="10" t="s">
        <v>181</v>
      </c>
    </row>
    <row r="17" spans="1:19" x14ac:dyDescent="0.25">
      <c r="A17" s="12" t="s">
        <v>183</v>
      </c>
      <c r="B17" s="274">
        <v>56.026000000000003</v>
      </c>
      <c r="C17" s="10" t="s">
        <v>181</v>
      </c>
      <c r="D17" s="274">
        <v>1452.2</v>
      </c>
      <c r="E17" s="10" t="s">
        <v>159</v>
      </c>
      <c r="F17" s="274">
        <v>45.576000000000001</v>
      </c>
      <c r="G17" s="10" t="s">
        <v>181</v>
      </c>
      <c r="H17" s="274">
        <v>800.02063857999997</v>
      </c>
      <c r="I17" s="10" t="s">
        <v>181</v>
      </c>
      <c r="J17" s="274">
        <v>322.26600000000002</v>
      </c>
      <c r="K17" s="10" t="s">
        <v>181</v>
      </c>
      <c r="L17" s="274">
        <v>78.72</v>
      </c>
      <c r="M17" s="10" t="s">
        <v>181</v>
      </c>
      <c r="N17" s="274">
        <v>528.10635906000005</v>
      </c>
      <c r="O17" s="10" t="s">
        <v>181</v>
      </c>
      <c r="P17" s="274">
        <v>266.72000000000003</v>
      </c>
      <c r="Q17" s="10" t="s">
        <v>159</v>
      </c>
      <c r="R17" s="274">
        <v>3549.6349976400002</v>
      </c>
      <c r="S17" s="10" t="s">
        <v>181</v>
      </c>
    </row>
    <row r="18" spans="1:19" x14ac:dyDescent="0.25">
      <c r="A18" s="12" t="s">
        <v>184</v>
      </c>
      <c r="B18" s="274">
        <v>52.993000000000002</v>
      </c>
      <c r="C18" s="10" t="s">
        <v>181</v>
      </c>
      <c r="D18" s="274">
        <v>1544.9973</v>
      </c>
      <c r="E18" s="10" t="s">
        <v>159</v>
      </c>
      <c r="F18" s="274">
        <v>55.171750000000003</v>
      </c>
      <c r="G18" s="10" t="s">
        <v>181</v>
      </c>
      <c r="H18" s="274">
        <v>841.11367715999995</v>
      </c>
      <c r="I18" s="10" t="s">
        <v>181</v>
      </c>
      <c r="J18" s="274">
        <v>321.27</v>
      </c>
      <c r="K18" s="10" t="s">
        <v>181</v>
      </c>
      <c r="L18" s="274">
        <v>75.325000000000003</v>
      </c>
      <c r="M18" s="10" t="s">
        <v>181</v>
      </c>
      <c r="N18" s="274">
        <v>1351.2159999999999</v>
      </c>
      <c r="O18" s="10" t="s">
        <v>181</v>
      </c>
      <c r="P18" s="274">
        <v>283.38200000000001</v>
      </c>
      <c r="Q18" s="10" t="s">
        <v>159</v>
      </c>
      <c r="R18" s="274">
        <v>4525.4687271599996</v>
      </c>
      <c r="S18" s="10" t="s">
        <v>181</v>
      </c>
    </row>
    <row r="19" spans="1:19" x14ac:dyDescent="0.25">
      <c r="A19" s="12" t="s">
        <v>185</v>
      </c>
      <c r="B19" s="274">
        <v>54.314999999999998</v>
      </c>
      <c r="C19" s="10" t="s">
        <v>181</v>
      </c>
      <c r="D19" s="274">
        <v>1666.1869999999999</v>
      </c>
      <c r="E19" s="10" t="s">
        <v>159</v>
      </c>
      <c r="F19" s="274">
        <v>63.298999999999999</v>
      </c>
      <c r="G19" s="10" t="s">
        <v>181</v>
      </c>
      <c r="H19" s="274">
        <v>817.25606016999996</v>
      </c>
      <c r="I19" s="10" t="s">
        <v>181</v>
      </c>
      <c r="J19" s="274">
        <v>343.63</v>
      </c>
      <c r="K19" s="10" t="s">
        <v>181</v>
      </c>
      <c r="L19" s="274">
        <v>81.715999999999994</v>
      </c>
      <c r="M19" s="10" t="s">
        <v>181</v>
      </c>
      <c r="N19" s="274">
        <v>1397.0923613693301</v>
      </c>
      <c r="O19" s="10" t="s">
        <v>181</v>
      </c>
      <c r="P19" s="274">
        <v>325.767</v>
      </c>
      <c r="Q19" s="10" t="s">
        <v>159</v>
      </c>
      <c r="R19" s="274">
        <v>4749.2624215393298</v>
      </c>
      <c r="S19" s="10" t="s">
        <v>181</v>
      </c>
    </row>
    <row r="20" spans="1:19" x14ac:dyDescent="0.25">
      <c r="A20" s="12" t="s">
        <v>186</v>
      </c>
      <c r="B20" s="274">
        <v>59.456000000000003</v>
      </c>
      <c r="C20" s="10" t="s">
        <v>181</v>
      </c>
      <c r="D20" s="274">
        <v>1544.57</v>
      </c>
      <c r="E20" s="10" t="s">
        <v>159</v>
      </c>
      <c r="F20" s="274">
        <v>71.313946119999997</v>
      </c>
      <c r="G20" s="10" t="s">
        <v>181</v>
      </c>
      <c r="H20" s="274">
        <v>880.11947193000003</v>
      </c>
      <c r="I20" s="10" t="s">
        <v>181</v>
      </c>
      <c r="J20" s="274">
        <v>322.39800000000002</v>
      </c>
      <c r="K20" s="10" t="s">
        <v>181</v>
      </c>
      <c r="L20" s="274">
        <v>86.320999999999998</v>
      </c>
      <c r="M20" s="10" t="s">
        <v>181</v>
      </c>
      <c r="N20" s="274">
        <v>1439.5583342080699</v>
      </c>
      <c r="O20" s="10" t="s">
        <v>181</v>
      </c>
      <c r="P20" s="274">
        <v>320.44900000000001</v>
      </c>
      <c r="Q20" s="10" t="s">
        <v>159</v>
      </c>
      <c r="R20" s="274">
        <v>4724.1857522580704</v>
      </c>
      <c r="S20" s="10" t="s">
        <v>181</v>
      </c>
    </row>
    <row r="21" spans="1:19" x14ac:dyDescent="0.25">
      <c r="A21" s="12" t="s">
        <v>188</v>
      </c>
      <c r="B21" s="274">
        <v>56.133000000000003</v>
      </c>
      <c r="C21" s="10" t="s">
        <v>181</v>
      </c>
      <c r="D21" s="274">
        <v>1666.961</v>
      </c>
      <c r="E21" s="10" t="s">
        <v>159</v>
      </c>
      <c r="F21" s="274">
        <v>73.14848001</v>
      </c>
      <c r="G21" s="10" t="s">
        <v>181</v>
      </c>
      <c r="H21" s="274">
        <v>926.81512296999995</v>
      </c>
      <c r="I21" s="10" t="s">
        <v>181</v>
      </c>
      <c r="J21" s="274">
        <v>321.89999999999998</v>
      </c>
      <c r="K21" s="10" t="s">
        <v>181</v>
      </c>
      <c r="L21" s="274">
        <v>89.73</v>
      </c>
      <c r="M21" s="10" t="s">
        <v>181</v>
      </c>
      <c r="N21" s="274">
        <v>1504.5472392240899</v>
      </c>
      <c r="O21" s="10" t="s">
        <v>181</v>
      </c>
      <c r="P21" s="274">
        <v>357.58685045999999</v>
      </c>
      <c r="Q21" s="10" t="s">
        <v>159</v>
      </c>
      <c r="R21" s="274">
        <v>4996.8216926640898</v>
      </c>
      <c r="S21" s="10" t="s">
        <v>181</v>
      </c>
    </row>
    <row r="22" spans="1:19" x14ac:dyDescent="0.25">
      <c r="A22" s="12" t="s">
        <v>189</v>
      </c>
      <c r="B22" s="274">
        <v>60.33</v>
      </c>
      <c r="C22" s="10" t="s">
        <v>181</v>
      </c>
      <c r="D22" s="274">
        <v>1423.575</v>
      </c>
      <c r="E22" s="10" t="s">
        <v>181</v>
      </c>
      <c r="F22" s="274">
        <v>60.591313999999997</v>
      </c>
      <c r="G22" s="10" t="s">
        <v>181</v>
      </c>
      <c r="H22" s="274">
        <v>922.59701956000004</v>
      </c>
      <c r="I22" s="10" t="s">
        <v>181</v>
      </c>
      <c r="J22" s="274">
        <v>311.327</v>
      </c>
      <c r="K22" s="10" t="s">
        <v>181</v>
      </c>
      <c r="L22" s="274">
        <v>89.632000000000005</v>
      </c>
      <c r="M22" s="10" t="s">
        <v>181</v>
      </c>
      <c r="N22" s="274">
        <v>1483.5239119631599</v>
      </c>
      <c r="O22" s="10" t="s">
        <v>181</v>
      </c>
      <c r="P22" s="274">
        <v>359.44900000000001</v>
      </c>
      <c r="Q22" s="10" t="s">
        <v>159</v>
      </c>
      <c r="R22" s="274">
        <v>4711.0252455231603</v>
      </c>
      <c r="S22" s="10" t="s">
        <v>181</v>
      </c>
    </row>
    <row r="23" spans="1:19" x14ac:dyDescent="0.25">
      <c r="A23" s="12" t="s">
        <v>190</v>
      </c>
      <c r="B23" s="274">
        <v>53.323999999999998</v>
      </c>
      <c r="C23" s="10" t="s">
        <v>181</v>
      </c>
      <c r="D23" s="274">
        <v>1748.346</v>
      </c>
      <c r="E23" s="10" t="s">
        <v>159</v>
      </c>
      <c r="F23" s="274">
        <v>49.984734000000003</v>
      </c>
      <c r="G23" s="10" t="s">
        <v>181</v>
      </c>
      <c r="H23" s="274">
        <v>947.57813955999995</v>
      </c>
      <c r="I23" s="10" t="s">
        <v>181</v>
      </c>
      <c r="J23" s="274">
        <v>314.93400000000003</v>
      </c>
      <c r="K23" s="10" t="s">
        <v>181</v>
      </c>
      <c r="L23" s="274">
        <v>83.745000000000005</v>
      </c>
      <c r="M23" s="10" t="s">
        <v>181</v>
      </c>
      <c r="N23" s="274">
        <v>1503.11990731746</v>
      </c>
      <c r="O23" s="10" t="s">
        <v>181</v>
      </c>
      <c r="P23" s="274">
        <v>363.06020000000001</v>
      </c>
      <c r="Q23" s="10" t="s">
        <v>159</v>
      </c>
      <c r="R23" s="274">
        <v>5064.0919808774597</v>
      </c>
      <c r="S23" s="10" t="s">
        <v>181</v>
      </c>
    </row>
    <row r="24" spans="1:19" x14ac:dyDescent="0.25">
      <c r="A24" s="12" t="s">
        <v>191</v>
      </c>
      <c r="B24" s="274">
        <v>53.11</v>
      </c>
      <c r="C24" s="10" t="s">
        <v>181</v>
      </c>
      <c r="D24" s="274">
        <v>1791.3610000000001</v>
      </c>
      <c r="E24" s="10" t="s">
        <v>159</v>
      </c>
      <c r="F24" s="274">
        <v>53.136527000000001</v>
      </c>
      <c r="G24" s="10" t="s">
        <v>181</v>
      </c>
      <c r="H24" s="274">
        <v>1004.0037870899999</v>
      </c>
      <c r="I24" s="10" t="s">
        <v>181</v>
      </c>
      <c r="J24" s="274">
        <v>315.55099999999999</v>
      </c>
      <c r="K24" s="10" t="s">
        <v>181</v>
      </c>
      <c r="L24" s="274">
        <v>83.716999999999999</v>
      </c>
      <c r="M24" s="10" t="s">
        <v>181</v>
      </c>
      <c r="N24" s="274">
        <v>1584.6764246704699</v>
      </c>
      <c r="O24" s="10" t="s">
        <v>181</v>
      </c>
      <c r="P24" s="274">
        <v>400.45819999999998</v>
      </c>
      <c r="Q24" s="10" t="s">
        <v>159</v>
      </c>
      <c r="R24" s="274">
        <v>5286.0139387604704</v>
      </c>
      <c r="S24" s="10" t="s">
        <v>181</v>
      </c>
    </row>
    <row r="25" spans="1:19" x14ac:dyDescent="0.25">
      <c r="A25" s="12" t="s">
        <v>192</v>
      </c>
      <c r="B25" s="274">
        <v>56.789000000000001</v>
      </c>
      <c r="C25" s="10" t="s">
        <v>181</v>
      </c>
      <c r="D25" s="274">
        <v>1857.2139999999999</v>
      </c>
      <c r="E25" s="10" t="s">
        <v>159</v>
      </c>
      <c r="F25" s="274">
        <v>53.215101650000001</v>
      </c>
      <c r="G25" s="10" t="s">
        <v>181</v>
      </c>
      <c r="H25" s="274">
        <v>1040.56988142</v>
      </c>
      <c r="I25" s="10" t="s">
        <v>181</v>
      </c>
      <c r="J25" s="274">
        <v>308.10500000000002</v>
      </c>
      <c r="K25" s="10" t="s">
        <v>181</v>
      </c>
      <c r="L25" s="274">
        <v>82.305570000000003</v>
      </c>
      <c r="M25" s="10" t="s">
        <v>181</v>
      </c>
      <c r="N25" s="274">
        <v>1515.01764565029</v>
      </c>
      <c r="O25" s="10" t="s">
        <v>181</v>
      </c>
      <c r="P25" s="274">
        <v>421.89</v>
      </c>
      <c r="Q25" s="10" t="s">
        <v>159</v>
      </c>
      <c r="R25" s="274">
        <v>5335.1061987202902</v>
      </c>
      <c r="S25" s="10" t="s">
        <v>181</v>
      </c>
    </row>
    <row r="26" spans="1:19" x14ac:dyDescent="0.25">
      <c r="A26" s="12" t="s">
        <v>193</v>
      </c>
      <c r="B26" s="274">
        <v>54.898000000000003</v>
      </c>
      <c r="C26" s="10" t="s">
        <v>181</v>
      </c>
      <c r="D26" s="274">
        <v>1889.4022027200001</v>
      </c>
      <c r="E26" s="10" t="s">
        <v>159</v>
      </c>
      <c r="F26" s="274">
        <v>58.040027000000002</v>
      </c>
      <c r="G26" s="10" t="s">
        <v>181</v>
      </c>
      <c r="H26" s="274">
        <v>1045.5222696599999</v>
      </c>
      <c r="I26" s="10" t="s">
        <v>181</v>
      </c>
      <c r="J26" s="274">
        <v>381.75200000000001</v>
      </c>
      <c r="K26" s="10" t="s">
        <v>181</v>
      </c>
      <c r="L26" s="274">
        <v>82.435000000000002</v>
      </c>
      <c r="M26" s="10" t="s">
        <v>181</v>
      </c>
      <c r="N26" s="274">
        <v>1511.9987091778801</v>
      </c>
      <c r="O26" s="10" t="s">
        <v>181</v>
      </c>
      <c r="P26" s="274">
        <v>442.15600000000001</v>
      </c>
      <c r="Q26" s="10" t="s">
        <v>159</v>
      </c>
      <c r="R26" s="274">
        <v>5466.2042085578796</v>
      </c>
      <c r="S26" s="10" t="s">
        <v>181</v>
      </c>
    </row>
    <row r="27" spans="1:19" x14ac:dyDescent="0.25">
      <c r="A27" s="12" t="s">
        <v>194</v>
      </c>
      <c r="B27" s="274">
        <v>49.773000000000003</v>
      </c>
      <c r="C27" s="10" t="s">
        <v>181</v>
      </c>
      <c r="D27" s="274">
        <v>2072.6550000000002</v>
      </c>
      <c r="E27" s="10" t="s">
        <v>159</v>
      </c>
      <c r="F27" s="274">
        <v>68.444117000000006</v>
      </c>
      <c r="G27" s="10" t="s">
        <v>181</v>
      </c>
      <c r="H27" s="274">
        <v>1083.03581089102</v>
      </c>
      <c r="I27" s="10" t="s">
        <v>181</v>
      </c>
      <c r="J27" s="274">
        <v>381.44299999999998</v>
      </c>
      <c r="K27" s="10" t="s">
        <v>181</v>
      </c>
      <c r="L27" s="274">
        <v>83.417299999999997</v>
      </c>
      <c r="M27" s="10" t="s">
        <v>181</v>
      </c>
      <c r="N27" s="274">
        <v>1614.3288441</v>
      </c>
      <c r="O27" s="10" t="s">
        <v>181</v>
      </c>
      <c r="P27" s="274">
        <v>436.12200000000001</v>
      </c>
      <c r="Q27" s="10" t="s">
        <v>159</v>
      </c>
      <c r="R27" s="274">
        <v>5789.2190719910204</v>
      </c>
      <c r="S27" s="10" t="s">
        <v>181</v>
      </c>
    </row>
    <row r="28" spans="1:19" x14ac:dyDescent="0.25">
      <c r="A28" s="12" t="s">
        <v>196</v>
      </c>
      <c r="B28" s="274">
        <v>50.070999999999998</v>
      </c>
      <c r="C28" s="10" t="s">
        <v>181</v>
      </c>
      <c r="D28" s="274">
        <v>2215.5149999999999</v>
      </c>
      <c r="E28" s="10" t="s">
        <v>159</v>
      </c>
      <c r="F28" s="274">
        <v>83.970619999999997</v>
      </c>
      <c r="G28" s="10" t="s">
        <v>181</v>
      </c>
      <c r="H28" s="274">
        <v>1139.6065337631101</v>
      </c>
      <c r="I28" s="10" t="s">
        <v>181</v>
      </c>
      <c r="J28" s="274">
        <v>380.80500000000001</v>
      </c>
      <c r="K28" s="10" t="s">
        <v>181</v>
      </c>
      <c r="L28" s="274">
        <v>85.091899999999995</v>
      </c>
      <c r="M28" s="10" t="s">
        <v>181</v>
      </c>
      <c r="N28" s="274">
        <v>1680.8689999999999</v>
      </c>
      <c r="O28" s="10" t="s">
        <v>181</v>
      </c>
      <c r="P28" s="274">
        <v>388.96499999999997</v>
      </c>
      <c r="Q28" s="10" t="s">
        <v>159</v>
      </c>
      <c r="R28" s="274">
        <v>6024.8940537631097</v>
      </c>
      <c r="S28" s="10" t="s">
        <v>181</v>
      </c>
    </row>
    <row r="29" spans="1:19" x14ac:dyDescent="0.25">
      <c r="A29" s="12" t="s">
        <v>197</v>
      </c>
      <c r="B29" s="274">
        <v>49.722000000000001</v>
      </c>
      <c r="C29" s="10" t="s">
        <v>181</v>
      </c>
      <c r="D29" s="274">
        <v>2230.9863999999998</v>
      </c>
      <c r="E29" s="10" t="s">
        <v>159</v>
      </c>
      <c r="F29" s="274">
        <v>82.565603999999993</v>
      </c>
      <c r="G29" s="10" t="s">
        <v>181</v>
      </c>
      <c r="H29" s="274">
        <v>1137.78720363869</v>
      </c>
      <c r="I29" s="10" t="s">
        <v>181</v>
      </c>
      <c r="J29" s="274">
        <v>357.78399999999999</v>
      </c>
      <c r="K29" s="10" t="s">
        <v>181</v>
      </c>
      <c r="L29" s="274">
        <v>79.464399999999998</v>
      </c>
      <c r="M29" s="10" t="s">
        <v>181</v>
      </c>
      <c r="N29" s="274">
        <v>1636.09646633484</v>
      </c>
      <c r="O29" s="10" t="s">
        <v>181</v>
      </c>
      <c r="P29" s="274">
        <v>368.31107271000002</v>
      </c>
      <c r="Q29" s="10" t="s">
        <v>159</v>
      </c>
      <c r="R29" s="274">
        <v>5942.7171466835298</v>
      </c>
      <c r="S29" s="10" t="s">
        <v>181</v>
      </c>
    </row>
    <row r="30" spans="1:19" x14ac:dyDescent="0.25">
      <c r="A30" s="12" t="s">
        <v>199</v>
      </c>
      <c r="B30" s="274">
        <v>48.893999999999998</v>
      </c>
      <c r="C30" s="10" t="s">
        <v>181</v>
      </c>
      <c r="D30" s="274">
        <v>2330.2579999999998</v>
      </c>
      <c r="E30" s="10" t="s">
        <v>159</v>
      </c>
      <c r="F30" s="274">
        <v>94.338999999999999</v>
      </c>
      <c r="G30" s="10" t="s">
        <v>469</v>
      </c>
      <c r="H30" s="274">
        <v>1188.1449978246301</v>
      </c>
      <c r="I30" s="10" t="s">
        <v>181</v>
      </c>
      <c r="J30" s="274">
        <v>393.30599999999998</v>
      </c>
      <c r="K30" s="10" t="s">
        <v>201</v>
      </c>
      <c r="L30" s="274">
        <v>77.046406000000005</v>
      </c>
      <c r="M30" s="10" t="s">
        <v>181</v>
      </c>
      <c r="N30" s="274">
        <v>1704.1928903414</v>
      </c>
      <c r="O30" s="10" t="s">
        <v>181</v>
      </c>
      <c r="P30" s="274">
        <v>359.01799999999997</v>
      </c>
      <c r="Q30" s="10" t="s">
        <v>201</v>
      </c>
      <c r="R30" s="274">
        <v>6195.1992941660201</v>
      </c>
      <c r="S30" s="10" t="s">
        <v>444</v>
      </c>
    </row>
    <row r="31" spans="1:19" x14ac:dyDescent="0.25">
      <c r="A31" s="12" t="s">
        <v>200</v>
      </c>
      <c r="B31" s="274">
        <v>51.683</v>
      </c>
      <c r="C31" s="10" t="s">
        <v>181</v>
      </c>
      <c r="D31" s="274">
        <v>2480.4740000000002</v>
      </c>
      <c r="E31" s="10" t="s">
        <v>159</v>
      </c>
      <c r="F31" s="274">
        <v>96.31</v>
      </c>
      <c r="G31" s="10" t="s">
        <v>201</v>
      </c>
      <c r="H31" s="274">
        <v>1268.6024574974699</v>
      </c>
      <c r="I31" s="10" t="s">
        <v>181</v>
      </c>
      <c r="J31" s="274">
        <v>409.714</v>
      </c>
      <c r="K31" s="10" t="s">
        <v>201</v>
      </c>
      <c r="L31" s="274">
        <v>83.536119999999997</v>
      </c>
      <c r="M31" s="10" t="s">
        <v>181</v>
      </c>
      <c r="N31" s="274">
        <v>1820.3476051979601</v>
      </c>
      <c r="O31" s="10" t="s">
        <v>202</v>
      </c>
      <c r="P31" s="274">
        <v>383.68</v>
      </c>
      <c r="Q31" s="10" t="s">
        <v>201</v>
      </c>
      <c r="R31" s="274">
        <v>6594.3471826954201</v>
      </c>
      <c r="S31" s="10" t="s">
        <v>202</v>
      </c>
    </row>
    <row r="32" spans="1:19" x14ac:dyDescent="0.25">
      <c r="A32" s="15" t="s">
        <v>203</v>
      </c>
      <c r="B32" s="275">
        <v>55.677999999999997</v>
      </c>
      <c r="C32" s="14" t="s">
        <v>159</v>
      </c>
      <c r="D32" s="275">
        <v>2225.3310000000001</v>
      </c>
      <c r="E32" s="14" t="s">
        <v>159</v>
      </c>
      <c r="F32" s="275">
        <v>75.108999999999995</v>
      </c>
      <c r="G32" s="14" t="s">
        <v>159</v>
      </c>
      <c r="H32" s="275">
        <v>1181.5698476143</v>
      </c>
      <c r="I32" s="14" t="s">
        <v>181</v>
      </c>
      <c r="J32" s="275">
        <v>337.25900000000001</v>
      </c>
      <c r="K32" s="14" t="s">
        <v>159</v>
      </c>
      <c r="L32" s="275">
        <v>83.570485000000005</v>
      </c>
      <c r="M32" s="14" t="s">
        <v>181</v>
      </c>
      <c r="N32" s="275">
        <v>1475.81970715651</v>
      </c>
      <c r="O32" s="14" t="s">
        <v>181</v>
      </c>
      <c r="P32" s="275">
        <v>412.68200000000002</v>
      </c>
      <c r="Q32" s="14" t="s">
        <v>159</v>
      </c>
      <c r="R32" s="275">
        <v>5847.0190397708102</v>
      </c>
      <c r="S32" s="14" t="s">
        <v>181</v>
      </c>
    </row>
    <row r="34" spans="1:2" x14ac:dyDescent="0.25">
      <c r="A34" s="16" t="s">
        <v>204</v>
      </c>
      <c r="B34" s="16" t="s">
        <v>230</v>
      </c>
    </row>
    <row r="37" spans="1:2" x14ac:dyDescent="0.25">
      <c r="B37" s="16" t="s">
        <v>322</v>
      </c>
    </row>
    <row r="38" spans="1:2" x14ac:dyDescent="0.25">
      <c r="B38" s="16" t="s">
        <v>210</v>
      </c>
    </row>
    <row r="39" spans="1:2" x14ac:dyDescent="0.25">
      <c r="B39" s="16" t="s">
        <v>211</v>
      </c>
    </row>
    <row r="42" spans="1:2" x14ac:dyDescent="0.25">
      <c r="A42" s="17" t="str">
        <f>HYPERLINK("#'TOTAL 9'!A2", "&lt;&lt;&lt; Previous table")</f>
        <v>&lt;&lt;&lt; Previous table</v>
      </c>
    </row>
    <row r="43" spans="1:2" x14ac:dyDescent="0.25">
      <c r="A43" s="17" t="str">
        <f>HYPERLINK("#'TOTAL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dimension ref="A1:S4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HYPERLINK("#'INDEX'!B136", "Link to index")</f>
        <v>Link to index</v>
      </c>
    </row>
    <row r="2" spans="1:19" ht="15.75" customHeight="1" x14ac:dyDescent="0.25">
      <c r="A2" s="287" t="s">
        <v>470</v>
      </c>
      <c r="B2" s="286"/>
      <c r="C2" s="286"/>
      <c r="D2" s="286"/>
      <c r="E2" s="286"/>
      <c r="F2" s="286"/>
      <c r="G2" s="286"/>
      <c r="H2" s="286"/>
      <c r="I2" s="286"/>
      <c r="J2" s="286"/>
      <c r="K2" s="286"/>
      <c r="L2" s="286"/>
      <c r="M2" s="286"/>
      <c r="N2" s="286"/>
      <c r="O2" s="286"/>
      <c r="P2" s="286"/>
      <c r="Q2" s="286"/>
      <c r="R2" s="286"/>
      <c r="S2" s="286"/>
    </row>
    <row r="3" spans="1:19" ht="15.75" customHeight="1" x14ac:dyDescent="0.25">
      <c r="A3" s="287" t="s">
        <v>154</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276">
        <v>72.987720820189296</v>
      </c>
      <c r="C7" s="10" t="s">
        <v>181</v>
      </c>
      <c r="D7" s="276">
        <v>1064.4910977918</v>
      </c>
      <c r="E7" s="10" t="s">
        <v>181</v>
      </c>
      <c r="F7" s="276">
        <v>29.233411671924301</v>
      </c>
      <c r="G7" s="10" t="s">
        <v>181</v>
      </c>
      <c r="H7" s="276">
        <v>557.30171608832802</v>
      </c>
      <c r="I7" s="10" t="s">
        <v>181</v>
      </c>
      <c r="J7" s="276">
        <v>194.1916829653</v>
      </c>
      <c r="K7" s="10" t="s">
        <v>181</v>
      </c>
      <c r="L7" s="276">
        <v>91.260656151419596</v>
      </c>
      <c r="M7" s="10" t="s">
        <v>159</v>
      </c>
      <c r="N7" s="276">
        <v>937.17</v>
      </c>
      <c r="O7" s="10" t="s">
        <v>181</v>
      </c>
      <c r="P7" s="276">
        <v>376.052373817035</v>
      </c>
      <c r="Q7" s="10" t="s">
        <v>159</v>
      </c>
      <c r="R7" s="276">
        <v>3322.6886593059899</v>
      </c>
      <c r="S7" s="10" t="s">
        <v>181</v>
      </c>
    </row>
    <row r="8" spans="1:19" x14ac:dyDescent="0.25">
      <c r="A8" s="12" t="s">
        <v>171</v>
      </c>
      <c r="B8" s="276">
        <v>71.138871406959197</v>
      </c>
      <c r="C8" s="10" t="s">
        <v>181</v>
      </c>
      <c r="D8" s="276">
        <v>1153.6165189107401</v>
      </c>
      <c r="E8" s="10" t="s">
        <v>181</v>
      </c>
      <c r="F8" s="276">
        <v>35.432906202723203</v>
      </c>
      <c r="G8" s="10" t="s">
        <v>181</v>
      </c>
      <c r="H8" s="276">
        <v>570.34498789712597</v>
      </c>
      <c r="I8" s="10" t="s">
        <v>181</v>
      </c>
      <c r="J8" s="276">
        <v>263.20087140695898</v>
      </c>
      <c r="K8" s="10" t="s">
        <v>181</v>
      </c>
      <c r="L8" s="276">
        <v>91.203456883509801</v>
      </c>
      <c r="M8" s="10" t="s">
        <v>159</v>
      </c>
      <c r="N8" s="276">
        <v>940.74777307110401</v>
      </c>
      <c r="O8" s="10" t="s">
        <v>181</v>
      </c>
      <c r="P8" s="276">
        <v>401.35822390317702</v>
      </c>
      <c r="Q8" s="10" t="s">
        <v>159</v>
      </c>
      <c r="R8" s="276">
        <v>3527.0436096823</v>
      </c>
      <c r="S8" s="10" t="s">
        <v>181</v>
      </c>
    </row>
    <row r="9" spans="1:19" x14ac:dyDescent="0.25">
      <c r="A9" s="12" t="s">
        <v>172</v>
      </c>
      <c r="B9" s="276">
        <v>60.124282089552203</v>
      </c>
      <c r="C9" s="10" t="s">
        <v>181</v>
      </c>
      <c r="D9" s="276">
        <v>1188.20446268657</v>
      </c>
      <c r="E9" s="10" t="s">
        <v>181</v>
      </c>
      <c r="F9" s="276">
        <v>42.841810447761198</v>
      </c>
      <c r="G9" s="10" t="s">
        <v>181</v>
      </c>
      <c r="H9" s="276">
        <v>594.67900447761201</v>
      </c>
      <c r="I9" s="10" t="s">
        <v>181</v>
      </c>
      <c r="J9" s="276">
        <v>304.01470149253697</v>
      </c>
      <c r="K9" s="10" t="s">
        <v>181</v>
      </c>
      <c r="L9" s="276">
        <v>104.496395997015</v>
      </c>
      <c r="M9" s="10" t="s">
        <v>159</v>
      </c>
      <c r="N9" s="276">
        <v>912.19088805970102</v>
      </c>
      <c r="O9" s="10" t="s">
        <v>181</v>
      </c>
      <c r="P9" s="276">
        <v>354.21641343283602</v>
      </c>
      <c r="Q9" s="10" t="s">
        <v>159</v>
      </c>
      <c r="R9" s="276">
        <v>3560.7679586835802</v>
      </c>
      <c r="S9" s="10" t="s">
        <v>181</v>
      </c>
    </row>
    <row r="10" spans="1:19" x14ac:dyDescent="0.25">
      <c r="A10" s="12" t="s">
        <v>173</v>
      </c>
      <c r="B10" s="276">
        <v>66.325456716417904</v>
      </c>
      <c r="C10" s="10" t="s">
        <v>181</v>
      </c>
      <c r="D10" s="276">
        <v>1168.38004477612</v>
      </c>
      <c r="E10" s="10" t="s">
        <v>181</v>
      </c>
      <c r="F10" s="276">
        <v>48.821946268656703</v>
      </c>
      <c r="G10" s="10" t="s">
        <v>181</v>
      </c>
      <c r="H10" s="276">
        <v>916.86080245693995</v>
      </c>
      <c r="I10" s="10" t="s">
        <v>181</v>
      </c>
      <c r="J10" s="276">
        <v>354.72929253731297</v>
      </c>
      <c r="K10" s="10" t="s">
        <v>181</v>
      </c>
      <c r="L10" s="276">
        <v>108.687761465672</v>
      </c>
      <c r="M10" s="10" t="s">
        <v>159</v>
      </c>
      <c r="N10" s="276">
        <v>1018.2325283582099</v>
      </c>
      <c r="O10" s="10" t="s">
        <v>181</v>
      </c>
      <c r="P10" s="276">
        <v>374.51744626865701</v>
      </c>
      <c r="Q10" s="10" t="s">
        <v>159</v>
      </c>
      <c r="R10" s="276">
        <v>4056.5552788479899</v>
      </c>
      <c r="S10" s="10" t="s">
        <v>181</v>
      </c>
    </row>
    <row r="11" spans="1:19" x14ac:dyDescent="0.25">
      <c r="A11" s="12" t="s">
        <v>174</v>
      </c>
      <c r="B11" s="276">
        <v>70.440480825958701</v>
      </c>
      <c r="C11" s="10" t="s">
        <v>181</v>
      </c>
      <c r="D11" s="276">
        <v>2463.37586725664</v>
      </c>
      <c r="E11" s="10" t="s">
        <v>159</v>
      </c>
      <c r="F11" s="276">
        <v>53.3090309734513</v>
      </c>
      <c r="G11" s="10" t="s">
        <v>181</v>
      </c>
      <c r="H11" s="276">
        <v>1052.2548193969201</v>
      </c>
      <c r="I11" s="10" t="s">
        <v>181</v>
      </c>
      <c r="J11" s="276">
        <v>402.52507817109102</v>
      </c>
      <c r="K11" s="10" t="s">
        <v>181</v>
      </c>
      <c r="L11" s="276">
        <v>114.816553707965</v>
      </c>
      <c r="M11" s="10" t="s">
        <v>159</v>
      </c>
      <c r="N11" s="276">
        <v>998.49782595870204</v>
      </c>
      <c r="O11" s="10" t="s">
        <v>181</v>
      </c>
      <c r="P11" s="276">
        <v>356.61026696165197</v>
      </c>
      <c r="Q11" s="10" t="s">
        <v>159</v>
      </c>
      <c r="R11" s="276">
        <v>5511.8299232523696</v>
      </c>
      <c r="S11" s="10" t="s">
        <v>181</v>
      </c>
    </row>
    <row r="12" spans="1:19" x14ac:dyDescent="0.25">
      <c r="A12" s="12" t="s">
        <v>175</v>
      </c>
      <c r="B12" s="276">
        <v>80.749930835734901</v>
      </c>
      <c r="C12" s="10" t="s">
        <v>181</v>
      </c>
      <c r="D12" s="276">
        <v>2574.7751296830002</v>
      </c>
      <c r="E12" s="10" t="s">
        <v>159</v>
      </c>
      <c r="F12" s="276">
        <v>62.0162002881844</v>
      </c>
      <c r="G12" s="10" t="s">
        <v>181</v>
      </c>
      <c r="H12" s="276">
        <v>1078.26861484346</v>
      </c>
      <c r="I12" s="10" t="s">
        <v>181</v>
      </c>
      <c r="J12" s="276">
        <v>426.30948703169997</v>
      </c>
      <c r="K12" s="10" t="s">
        <v>181</v>
      </c>
      <c r="L12" s="276">
        <v>122.615612397695</v>
      </c>
      <c r="M12" s="10" t="s">
        <v>159</v>
      </c>
      <c r="N12" s="276">
        <v>978.66688877890499</v>
      </c>
      <c r="O12" s="10" t="s">
        <v>181</v>
      </c>
      <c r="P12" s="276">
        <v>348.820495677233</v>
      </c>
      <c r="Q12" s="10" t="s">
        <v>159</v>
      </c>
      <c r="R12" s="276">
        <v>5672.2223595359101</v>
      </c>
      <c r="S12" s="10" t="s">
        <v>181</v>
      </c>
    </row>
    <row r="13" spans="1:19" x14ac:dyDescent="0.25">
      <c r="A13" s="12" t="s">
        <v>176</v>
      </c>
      <c r="B13" s="276">
        <v>54.369567934782602</v>
      </c>
      <c r="C13" s="10" t="s">
        <v>181</v>
      </c>
      <c r="D13" s="276">
        <v>1824.4145067934801</v>
      </c>
      <c r="E13" s="10" t="s">
        <v>159</v>
      </c>
      <c r="F13" s="276">
        <v>48.329902173912998</v>
      </c>
      <c r="G13" s="10" t="s">
        <v>181</v>
      </c>
      <c r="H13" s="276">
        <v>811.594039030761</v>
      </c>
      <c r="I13" s="10" t="s">
        <v>181</v>
      </c>
      <c r="J13" s="276">
        <v>345.46668070652203</v>
      </c>
      <c r="K13" s="10" t="s">
        <v>181</v>
      </c>
      <c r="L13" s="276">
        <v>101.903435244565</v>
      </c>
      <c r="M13" s="10" t="s">
        <v>181</v>
      </c>
      <c r="N13" s="276">
        <v>746.70828398809795</v>
      </c>
      <c r="O13" s="10" t="s">
        <v>181</v>
      </c>
      <c r="P13" s="276">
        <v>344.52033016304301</v>
      </c>
      <c r="Q13" s="10" t="s">
        <v>159</v>
      </c>
      <c r="R13" s="276">
        <v>4277.3067460351604</v>
      </c>
      <c r="S13" s="10" t="s">
        <v>181</v>
      </c>
    </row>
    <row r="14" spans="1:19" x14ac:dyDescent="0.25">
      <c r="A14" s="12" t="s">
        <v>177</v>
      </c>
      <c r="B14" s="276">
        <v>49.5507793923382</v>
      </c>
      <c r="C14" s="10" t="s">
        <v>181</v>
      </c>
      <c r="D14" s="276">
        <v>1849.08163540291</v>
      </c>
      <c r="E14" s="10" t="s">
        <v>181</v>
      </c>
      <c r="F14" s="276">
        <v>50.728613633479497</v>
      </c>
      <c r="G14" s="10" t="s">
        <v>181</v>
      </c>
      <c r="H14" s="276">
        <v>861.12849540400305</v>
      </c>
      <c r="I14" s="10" t="s">
        <v>181</v>
      </c>
      <c r="J14" s="276">
        <v>350.54043196829599</v>
      </c>
      <c r="K14" s="10" t="s">
        <v>181</v>
      </c>
      <c r="L14" s="276">
        <v>97.624765207397601</v>
      </c>
      <c r="M14" s="10" t="s">
        <v>181</v>
      </c>
      <c r="N14" s="276">
        <v>713.65698146181001</v>
      </c>
      <c r="O14" s="10" t="s">
        <v>181</v>
      </c>
      <c r="P14" s="276">
        <v>341.590112285337</v>
      </c>
      <c r="Q14" s="10" t="s">
        <v>159</v>
      </c>
      <c r="R14" s="276">
        <v>4313.9018147555698</v>
      </c>
      <c r="S14" s="10" t="s">
        <v>181</v>
      </c>
    </row>
    <row r="15" spans="1:19" x14ac:dyDescent="0.25">
      <c r="A15" s="12" t="s">
        <v>178</v>
      </c>
      <c r="B15" s="276">
        <v>71.275649999999999</v>
      </c>
      <c r="C15" s="10" t="s">
        <v>181</v>
      </c>
      <c r="D15" s="276">
        <v>1878.5511833333301</v>
      </c>
      <c r="E15" s="10" t="s">
        <v>159</v>
      </c>
      <c r="F15" s="276">
        <v>52.931266666666701</v>
      </c>
      <c r="G15" s="10" t="s">
        <v>181</v>
      </c>
      <c r="H15" s="276">
        <v>935.87373551450003</v>
      </c>
      <c r="I15" s="10" t="s">
        <v>181</v>
      </c>
      <c r="J15" s="276">
        <v>400.44215000000003</v>
      </c>
      <c r="K15" s="10" t="s">
        <v>181</v>
      </c>
      <c r="L15" s="276">
        <v>104.488966666667</v>
      </c>
      <c r="M15" s="10" t="s">
        <v>181</v>
      </c>
      <c r="N15" s="276">
        <v>741.08858329049997</v>
      </c>
      <c r="O15" s="10" t="s">
        <v>181</v>
      </c>
      <c r="P15" s="276">
        <v>342.16643333333298</v>
      </c>
      <c r="Q15" s="10" t="s">
        <v>159</v>
      </c>
      <c r="R15" s="276">
        <v>4526.8179688050004</v>
      </c>
      <c r="S15" s="10" t="s">
        <v>181</v>
      </c>
    </row>
    <row r="16" spans="1:19" x14ac:dyDescent="0.25">
      <c r="A16" s="12" t="s">
        <v>182</v>
      </c>
      <c r="B16" s="276">
        <v>81.433106382978707</v>
      </c>
      <c r="C16" s="10" t="s">
        <v>181</v>
      </c>
      <c r="D16" s="276">
        <v>1916.25989111389</v>
      </c>
      <c r="E16" s="10" t="s">
        <v>159</v>
      </c>
      <c r="F16" s="276">
        <v>55.533103879849797</v>
      </c>
      <c r="G16" s="10" t="s">
        <v>181</v>
      </c>
      <c r="H16" s="276">
        <v>1043.52377291166</v>
      </c>
      <c r="I16" s="10" t="s">
        <v>181</v>
      </c>
      <c r="J16" s="276">
        <v>446.06187359198998</v>
      </c>
      <c r="K16" s="10" t="s">
        <v>181</v>
      </c>
      <c r="L16" s="276">
        <v>110.692608260325</v>
      </c>
      <c r="M16" s="10" t="s">
        <v>181</v>
      </c>
      <c r="N16" s="276">
        <v>744.79588582648296</v>
      </c>
      <c r="O16" s="10" t="s">
        <v>181</v>
      </c>
      <c r="P16" s="276">
        <v>360.692939924906</v>
      </c>
      <c r="Q16" s="10" t="s">
        <v>159</v>
      </c>
      <c r="R16" s="276">
        <v>4758.9931818920904</v>
      </c>
      <c r="S16" s="10" t="s">
        <v>181</v>
      </c>
    </row>
    <row r="17" spans="1:19" x14ac:dyDescent="0.25">
      <c r="A17" s="12" t="s">
        <v>183</v>
      </c>
      <c r="B17" s="276">
        <v>79.244599022004905</v>
      </c>
      <c r="C17" s="10" t="s">
        <v>181</v>
      </c>
      <c r="D17" s="276">
        <v>2054.0286063569702</v>
      </c>
      <c r="E17" s="10" t="s">
        <v>159</v>
      </c>
      <c r="F17" s="276">
        <v>64.463853300733504</v>
      </c>
      <c r="G17" s="10" t="s">
        <v>181</v>
      </c>
      <c r="H17" s="276">
        <v>1131.5695340306399</v>
      </c>
      <c r="I17" s="10" t="s">
        <v>181</v>
      </c>
      <c r="J17" s="276">
        <v>455.82122493887499</v>
      </c>
      <c r="K17" s="10" t="s">
        <v>181</v>
      </c>
      <c r="L17" s="276">
        <v>111.34356968215199</v>
      </c>
      <c r="M17" s="10" t="s">
        <v>181</v>
      </c>
      <c r="N17" s="276">
        <v>746.96706287581901</v>
      </c>
      <c r="O17" s="10" t="s">
        <v>181</v>
      </c>
      <c r="P17" s="276">
        <v>377.25555012224902</v>
      </c>
      <c r="Q17" s="10" t="s">
        <v>159</v>
      </c>
      <c r="R17" s="276">
        <v>5020.6940003294403</v>
      </c>
      <c r="S17" s="10" t="s">
        <v>181</v>
      </c>
    </row>
    <row r="18" spans="1:19" x14ac:dyDescent="0.25">
      <c r="A18" s="12" t="s">
        <v>184</v>
      </c>
      <c r="B18" s="276">
        <v>72.645617298578202</v>
      </c>
      <c r="C18" s="10" t="s">
        <v>181</v>
      </c>
      <c r="D18" s="276">
        <v>2117.9643081753602</v>
      </c>
      <c r="E18" s="10" t="s">
        <v>159</v>
      </c>
      <c r="F18" s="276">
        <v>75.632363447867306</v>
      </c>
      <c r="G18" s="10" t="s">
        <v>181</v>
      </c>
      <c r="H18" s="276">
        <v>1153.04327544327</v>
      </c>
      <c r="I18" s="10" t="s">
        <v>181</v>
      </c>
      <c r="J18" s="276">
        <v>440.41396919431298</v>
      </c>
      <c r="K18" s="10" t="s">
        <v>181</v>
      </c>
      <c r="L18" s="276">
        <v>103.259508293839</v>
      </c>
      <c r="M18" s="10" t="s">
        <v>181</v>
      </c>
      <c r="N18" s="276">
        <v>1852.3186161137401</v>
      </c>
      <c r="O18" s="10" t="s">
        <v>181</v>
      </c>
      <c r="P18" s="276">
        <v>388.47508767772501</v>
      </c>
      <c r="Q18" s="10" t="s">
        <v>159</v>
      </c>
      <c r="R18" s="276">
        <v>6203.7527456446896</v>
      </c>
      <c r="S18" s="10" t="s">
        <v>181</v>
      </c>
    </row>
    <row r="19" spans="1:19" x14ac:dyDescent="0.25">
      <c r="A19" s="12" t="s">
        <v>185</v>
      </c>
      <c r="B19" s="276">
        <v>72.315828538550093</v>
      </c>
      <c r="C19" s="10" t="s">
        <v>181</v>
      </c>
      <c r="D19" s="276">
        <v>2218.3870644418898</v>
      </c>
      <c r="E19" s="10" t="s">
        <v>159</v>
      </c>
      <c r="F19" s="276">
        <v>84.277264672036793</v>
      </c>
      <c r="G19" s="10" t="s">
        <v>181</v>
      </c>
      <c r="H19" s="276">
        <v>1088.1073206175899</v>
      </c>
      <c r="I19" s="10" t="s">
        <v>181</v>
      </c>
      <c r="J19" s="276">
        <v>457.51428078250899</v>
      </c>
      <c r="K19" s="10" t="s">
        <v>181</v>
      </c>
      <c r="L19" s="276">
        <v>108.797942462601</v>
      </c>
      <c r="M19" s="10" t="s">
        <v>181</v>
      </c>
      <c r="N19" s="276">
        <v>1860.1103131235</v>
      </c>
      <c r="O19" s="10" t="s">
        <v>181</v>
      </c>
      <c r="P19" s="276">
        <v>433.73120713463697</v>
      </c>
      <c r="Q19" s="10" t="s">
        <v>159</v>
      </c>
      <c r="R19" s="276">
        <v>6323.2412217733099</v>
      </c>
      <c r="S19" s="10" t="s">
        <v>181</v>
      </c>
    </row>
    <row r="20" spans="1:19" x14ac:dyDescent="0.25">
      <c r="A20" s="12" t="s">
        <v>186</v>
      </c>
      <c r="B20" s="276">
        <v>76.604222717149199</v>
      </c>
      <c r="C20" s="10" t="s">
        <v>181</v>
      </c>
      <c r="D20" s="276">
        <v>1990.0528841870801</v>
      </c>
      <c r="E20" s="10" t="s">
        <v>159</v>
      </c>
      <c r="F20" s="276">
        <v>91.8822223394655</v>
      </c>
      <c r="G20" s="10" t="s">
        <v>181</v>
      </c>
      <c r="H20" s="276">
        <v>1133.9623931213901</v>
      </c>
      <c r="I20" s="10" t="s">
        <v>181</v>
      </c>
      <c r="J20" s="276">
        <v>415.38361469933199</v>
      </c>
      <c r="K20" s="10" t="s">
        <v>181</v>
      </c>
      <c r="L20" s="276">
        <v>111.217591314031</v>
      </c>
      <c r="M20" s="10" t="s">
        <v>181</v>
      </c>
      <c r="N20" s="276">
        <v>1854.7538893972601</v>
      </c>
      <c r="O20" s="10" t="s">
        <v>181</v>
      </c>
      <c r="P20" s="276">
        <v>412.87248663697102</v>
      </c>
      <c r="Q20" s="10" t="s">
        <v>159</v>
      </c>
      <c r="R20" s="276">
        <v>6086.72930441269</v>
      </c>
      <c r="S20" s="10" t="s">
        <v>181</v>
      </c>
    </row>
    <row r="21" spans="1:19" x14ac:dyDescent="0.25">
      <c r="A21" s="12" t="s">
        <v>188</v>
      </c>
      <c r="B21" s="276">
        <v>70.135940604751596</v>
      </c>
      <c r="C21" s="10" t="s">
        <v>181</v>
      </c>
      <c r="D21" s="276">
        <v>2082.8011630669498</v>
      </c>
      <c r="E21" s="10" t="s">
        <v>159</v>
      </c>
      <c r="F21" s="276">
        <v>91.396102993056203</v>
      </c>
      <c r="G21" s="10" t="s">
        <v>181</v>
      </c>
      <c r="H21" s="276">
        <v>1158.01846358131</v>
      </c>
      <c r="I21" s="10" t="s">
        <v>181</v>
      </c>
      <c r="J21" s="276">
        <v>402.20118790496798</v>
      </c>
      <c r="K21" s="10" t="s">
        <v>181</v>
      </c>
      <c r="L21" s="276">
        <v>112.114049676026</v>
      </c>
      <c r="M21" s="10" t="s">
        <v>181</v>
      </c>
      <c r="N21" s="276">
        <v>1879.8716585121699</v>
      </c>
      <c r="O21" s="10" t="s">
        <v>181</v>
      </c>
      <c r="P21" s="276">
        <v>446.79048162226798</v>
      </c>
      <c r="Q21" s="10" t="s">
        <v>159</v>
      </c>
      <c r="R21" s="276">
        <v>6243.3290479614998</v>
      </c>
      <c r="S21" s="10" t="s">
        <v>181</v>
      </c>
    </row>
    <row r="22" spans="1:19" x14ac:dyDescent="0.25">
      <c r="A22" s="12" t="s">
        <v>189</v>
      </c>
      <c r="B22" s="276">
        <v>73.630601265822804</v>
      </c>
      <c r="C22" s="10" t="s">
        <v>181</v>
      </c>
      <c r="D22" s="276">
        <v>1737.4222310126599</v>
      </c>
      <c r="E22" s="10" t="s">
        <v>181</v>
      </c>
      <c r="F22" s="276">
        <v>73.949525630801702</v>
      </c>
      <c r="G22" s="10" t="s">
        <v>181</v>
      </c>
      <c r="H22" s="276">
        <v>1125.9965734503401</v>
      </c>
      <c r="I22" s="10" t="s">
        <v>181</v>
      </c>
      <c r="J22" s="276">
        <v>379.96343776371299</v>
      </c>
      <c r="K22" s="10" t="s">
        <v>181</v>
      </c>
      <c r="L22" s="276">
        <v>109.39264135021099</v>
      </c>
      <c r="M22" s="10" t="s">
        <v>181</v>
      </c>
      <c r="N22" s="276">
        <v>1810.5877279972401</v>
      </c>
      <c r="O22" s="10" t="s">
        <v>181</v>
      </c>
      <c r="P22" s="276">
        <v>438.69461286919801</v>
      </c>
      <c r="Q22" s="10" t="s">
        <v>159</v>
      </c>
      <c r="R22" s="276">
        <v>5749.6373513399803</v>
      </c>
      <c r="S22" s="10" t="s">
        <v>181</v>
      </c>
    </row>
    <row r="23" spans="1:19" x14ac:dyDescent="0.25">
      <c r="A23" s="12" t="s">
        <v>190</v>
      </c>
      <c r="B23" s="276">
        <v>63.148278403275299</v>
      </c>
      <c r="C23" s="10" t="s">
        <v>181</v>
      </c>
      <c r="D23" s="276">
        <v>2070.4568290685802</v>
      </c>
      <c r="E23" s="10" t="s">
        <v>159</v>
      </c>
      <c r="F23" s="276">
        <v>59.193794511770697</v>
      </c>
      <c r="G23" s="10" t="s">
        <v>181</v>
      </c>
      <c r="H23" s="276">
        <v>1122.1575306764801</v>
      </c>
      <c r="I23" s="10" t="s">
        <v>181</v>
      </c>
      <c r="J23" s="276">
        <v>372.95664073695002</v>
      </c>
      <c r="K23" s="10" t="s">
        <v>181</v>
      </c>
      <c r="L23" s="276">
        <v>99.173966223131998</v>
      </c>
      <c r="M23" s="10" t="s">
        <v>181</v>
      </c>
      <c r="N23" s="276">
        <v>1780.0509035478999</v>
      </c>
      <c r="O23" s="10" t="s">
        <v>181</v>
      </c>
      <c r="P23" s="276">
        <v>429.94948966223097</v>
      </c>
      <c r="Q23" s="10" t="s">
        <v>159</v>
      </c>
      <c r="R23" s="276">
        <v>5997.0874328303198</v>
      </c>
      <c r="S23" s="10" t="s">
        <v>181</v>
      </c>
    </row>
    <row r="24" spans="1:19" x14ac:dyDescent="0.25">
      <c r="A24" s="12" t="s">
        <v>191</v>
      </c>
      <c r="B24" s="276">
        <v>61.448270000000001</v>
      </c>
      <c r="C24" s="10" t="s">
        <v>181</v>
      </c>
      <c r="D24" s="276">
        <v>2072.6046769999998</v>
      </c>
      <c r="E24" s="10" t="s">
        <v>159</v>
      </c>
      <c r="F24" s="276">
        <v>61.478961738999999</v>
      </c>
      <c r="G24" s="10" t="s">
        <v>181</v>
      </c>
      <c r="H24" s="276">
        <v>1161.63238166313</v>
      </c>
      <c r="I24" s="10" t="s">
        <v>181</v>
      </c>
      <c r="J24" s="276">
        <v>365.09250700000001</v>
      </c>
      <c r="K24" s="10" t="s">
        <v>181</v>
      </c>
      <c r="L24" s="276">
        <v>96.860568999999998</v>
      </c>
      <c r="M24" s="10" t="s">
        <v>181</v>
      </c>
      <c r="N24" s="276">
        <v>1833.47062334373</v>
      </c>
      <c r="O24" s="10" t="s">
        <v>181</v>
      </c>
      <c r="P24" s="276">
        <v>463.33013740000001</v>
      </c>
      <c r="Q24" s="10" t="s">
        <v>159</v>
      </c>
      <c r="R24" s="276">
        <v>6115.9181271458601</v>
      </c>
      <c r="S24" s="10" t="s">
        <v>181</v>
      </c>
    </row>
    <row r="25" spans="1:19" x14ac:dyDescent="0.25">
      <c r="A25" s="12" t="s">
        <v>192</v>
      </c>
      <c r="B25" s="276">
        <v>64.227637341153496</v>
      </c>
      <c r="C25" s="10" t="s">
        <v>181</v>
      </c>
      <c r="D25" s="276">
        <v>2100.4854330400799</v>
      </c>
      <c r="E25" s="10" t="s">
        <v>159</v>
      </c>
      <c r="F25" s="276">
        <v>60.185603723411504</v>
      </c>
      <c r="G25" s="10" t="s">
        <v>181</v>
      </c>
      <c r="H25" s="276">
        <v>1176.87131261285</v>
      </c>
      <c r="I25" s="10" t="s">
        <v>181</v>
      </c>
      <c r="J25" s="276">
        <v>348.46283968719501</v>
      </c>
      <c r="K25" s="10" t="s">
        <v>181</v>
      </c>
      <c r="L25" s="276">
        <v>93.086553753665697</v>
      </c>
      <c r="M25" s="10" t="s">
        <v>181</v>
      </c>
      <c r="N25" s="276">
        <v>1713.46570480683</v>
      </c>
      <c r="O25" s="10" t="s">
        <v>181</v>
      </c>
      <c r="P25" s="276">
        <v>477.15222873900302</v>
      </c>
      <c r="Q25" s="10" t="s">
        <v>159</v>
      </c>
      <c r="R25" s="276">
        <v>6033.9373137041803</v>
      </c>
      <c r="S25" s="10" t="s">
        <v>181</v>
      </c>
    </row>
    <row r="26" spans="1:19" x14ac:dyDescent="0.25">
      <c r="A26" s="12" t="s">
        <v>193</v>
      </c>
      <c r="B26" s="276">
        <v>60.492367619047599</v>
      </c>
      <c r="C26" s="10" t="s">
        <v>181</v>
      </c>
      <c r="D26" s="276">
        <v>2081.9412843305099</v>
      </c>
      <c r="E26" s="10" t="s">
        <v>159</v>
      </c>
      <c r="F26" s="276">
        <v>63.954582132380999</v>
      </c>
      <c r="G26" s="10" t="s">
        <v>181</v>
      </c>
      <c r="H26" s="276">
        <v>1152.06596761583</v>
      </c>
      <c r="I26" s="10" t="s">
        <v>181</v>
      </c>
      <c r="J26" s="276">
        <v>420.65434666666698</v>
      </c>
      <c r="K26" s="10" t="s">
        <v>181</v>
      </c>
      <c r="L26" s="276">
        <v>90.835519047619101</v>
      </c>
      <c r="M26" s="10" t="s">
        <v>181</v>
      </c>
      <c r="N26" s="276">
        <v>1666.0785776369601</v>
      </c>
      <c r="O26" s="10" t="s">
        <v>181</v>
      </c>
      <c r="P26" s="276">
        <v>487.21380190476202</v>
      </c>
      <c r="Q26" s="10" t="s">
        <v>159</v>
      </c>
      <c r="R26" s="276">
        <v>6023.2364469537797</v>
      </c>
      <c r="S26" s="10" t="s">
        <v>181</v>
      </c>
    </row>
    <row r="27" spans="1:19" x14ac:dyDescent="0.25">
      <c r="A27" s="12" t="s">
        <v>194</v>
      </c>
      <c r="B27" s="276">
        <v>53.920749999999998</v>
      </c>
      <c r="C27" s="10" t="s">
        <v>181</v>
      </c>
      <c r="D27" s="276">
        <v>2245.3762499999998</v>
      </c>
      <c r="E27" s="10" t="s">
        <v>159</v>
      </c>
      <c r="F27" s="276">
        <v>74.147793416666701</v>
      </c>
      <c r="G27" s="10" t="s">
        <v>181</v>
      </c>
      <c r="H27" s="276">
        <v>1173.2887951319401</v>
      </c>
      <c r="I27" s="10" t="s">
        <v>181</v>
      </c>
      <c r="J27" s="276">
        <v>413.22991666666701</v>
      </c>
      <c r="K27" s="10" t="s">
        <v>181</v>
      </c>
      <c r="L27" s="276">
        <v>90.368741666666693</v>
      </c>
      <c r="M27" s="10" t="s">
        <v>181</v>
      </c>
      <c r="N27" s="276">
        <v>1748.8562477749999</v>
      </c>
      <c r="O27" s="10" t="s">
        <v>181</v>
      </c>
      <c r="P27" s="276">
        <v>472.46550000000002</v>
      </c>
      <c r="Q27" s="10" t="s">
        <v>159</v>
      </c>
      <c r="R27" s="276">
        <v>6271.6539946569401</v>
      </c>
      <c r="S27" s="10" t="s">
        <v>181</v>
      </c>
    </row>
    <row r="28" spans="1:19" x14ac:dyDescent="0.25">
      <c r="A28" s="12" t="s">
        <v>196</v>
      </c>
      <c r="B28" s="276">
        <v>53.492287165281603</v>
      </c>
      <c r="C28" s="10" t="s">
        <v>181</v>
      </c>
      <c r="D28" s="276">
        <v>2366.8982963988901</v>
      </c>
      <c r="E28" s="10" t="s">
        <v>159</v>
      </c>
      <c r="F28" s="276">
        <v>89.708224690674101</v>
      </c>
      <c r="G28" s="10" t="s">
        <v>181</v>
      </c>
      <c r="H28" s="276">
        <v>1217.4743855622601</v>
      </c>
      <c r="I28" s="10" t="s">
        <v>181</v>
      </c>
      <c r="J28" s="276">
        <v>406.82491689750702</v>
      </c>
      <c r="K28" s="10" t="s">
        <v>181</v>
      </c>
      <c r="L28" s="276">
        <v>90.906120313942793</v>
      </c>
      <c r="M28" s="10" t="s">
        <v>181</v>
      </c>
      <c r="N28" s="276">
        <v>1795.72062142198</v>
      </c>
      <c r="O28" s="10" t="s">
        <v>181</v>
      </c>
      <c r="P28" s="276">
        <v>415.54247922437702</v>
      </c>
      <c r="Q28" s="10" t="s">
        <v>159</v>
      </c>
      <c r="R28" s="276">
        <v>6436.5673316749098</v>
      </c>
      <c r="S28" s="10" t="s">
        <v>181</v>
      </c>
    </row>
    <row r="29" spans="1:19" x14ac:dyDescent="0.25">
      <c r="A29" s="12" t="s">
        <v>197</v>
      </c>
      <c r="B29" s="276">
        <v>52.2035880217786</v>
      </c>
      <c r="C29" s="10" t="s">
        <v>181</v>
      </c>
      <c r="D29" s="276">
        <v>2342.33327114338</v>
      </c>
      <c r="E29" s="10" t="s">
        <v>159</v>
      </c>
      <c r="F29" s="276">
        <v>86.686391858439194</v>
      </c>
      <c r="G29" s="10" t="s">
        <v>181</v>
      </c>
      <c r="H29" s="276">
        <v>1194.57331634298</v>
      </c>
      <c r="I29" s="10" t="s">
        <v>181</v>
      </c>
      <c r="J29" s="276">
        <v>375.64073321234099</v>
      </c>
      <c r="K29" s="10" t="s">
        <v>181</v>
      </c>
      <c r="L29" s="276">
        <v>83.430409074410207</v>
      </c>
      <c r="M29" s="10" t="s">
        <v>181</v>
      </c>
      <c r="N29" s="276">
        <v>1717.75282354756</v>
      </c>
      <c r="O29" s="10" t="s">
        <v>181</v>
      </c>
      <c r="P29" s="276">
        <v>386.69320428808498</v>
      </c>
      <c r="Q29" s="10" t="s">
        <v>159</v>
      </c>
      <c r="R29" s="276">
        <v>6239.3137374889702</v>
      </c>
      <c r="S29" s="10" t="s">
        <v>181</v>
      </c>
    </row>
    <row r="30" spans="1:19" x14ac:dyDescent="0.25">
      <c r="A30" s="12" t="s">
        <v>199</v>
      </c>
      <c r="B30" s="276">
        <v>50.374317008014202</v>
      </c>
      <c r="C30" s="10" t="s">
        <v>181</v>
      </c>
      <c r="D30" s="276">
        <v>2400.8089991095299</v>
      </c>
      <c r="E30" s="10" t="s">
        <v>159</v>
      </c>
      <c r="F30" s="276">
        <v>97.195211932324099</v>
      </c>
      <c r="G30" s="10" t="s">
        <v>469</v>
      </c>
      <c r="H30" s="276">
        <v>1224.1173307952699</v>
      </c>
      <c r="I30" s="10" t="s">
        <v>181</v>
      </c>
      <c r="J30" s="276">
        <v>405.21375066785401</v>
      </c>
      <c r="K30" s="10" t="s">
        <v>201</v>
      </c>
      <c r="L30" s="276">
        <v>79.379066555654504</v>
      </c>
      <c r="M30" s="10" t="s">
        <v>181</v>
      </c>
      <c r="N30" s="276">
        <v>1755.7891132012401</v>
      </c>
      <c r="O30" s="10" t="s">
        <v>181</v>
      </c>
      <c r="P30" s="276">
        <v>369.88764559216401</v>
      </c>
      <c r="Q30" s="10" t="s">
        <v>201</v>
      </c>
      <c r="R30" s="276">
        <v>6382.7654348620499</v>
      </c>
      <c r="S30" s="10" t="s">
        <v>444</v>
      </c>
    </row>
    <row r="31" spans="1:19" x14ac:dyDescent="0.25">
      <c r="A31" s="12" t="s">
        <v>200</v>
      </c>
      <c r="B31" s="276">
        <v>52.407739702015803</v>
      </c>
      <c r="C31" s="10" t="s">
        <v>181</v>
      </c>
      <c r="D31" s="276">
        <v>2515.2571586327799</v>
      </c>
      <c r="E31" s="10" t="s">
        <v>159</v>
      </c>
      <c r="F31" s="276">
        <v>97.660534618755506</v>
      </c>
      <c r="G31" s="10" t="s">
        <v>201</v>
      </c>
      <c r="H31" s="276">
        <v>1286.3917995833201</v>
      </c>
      <c r="I31" s="10" t="s">
        <v>181</v>
      </c>
      <c r="J31" s="276">
        <v>415.459332164768</v>
      </c>
      <c r="K31" s="10" t="s">
        <v>201</v>
      </c>
      <c r="L31" s="276">
        <v>84.707529219982504</v>
      </c>
      <c r="M31" s="10" t="s">
        <v>181</v>
      </c>
      <c r="N31" s="276">
        <v>1845.87395198425</v>
      </c>
      <c r="O31" s="10" t="s">
        <v>202</v>
      </c>
      <c r="P31" s="276">
        <v>389.06026292725699</v>
      </c>
      <c r="Q31" s="10" t="s">
        <v>201</v>
      </c>
      <c r="R31" s="276">
        <v>6686.8183088331298</v>
      </c>
      <c r="S31" s="10" t="s">
        <v>202</v>
      </c>
    </row>
    <row r="32" spans="1:19" x14ac:dyDescent="0.25">
      <c r="A32" s="15" t="s">
        <v>203</v>
      </c>
      <c r="B32" s="277">
        <v>55.677999999999997</v>
      </c>
      <c r="C32" s="14" t="s">
        <v>159</v>
      </c>
      <c r="D32" s="277">
        <v>2225.3310000000001</v>
      </c>
      <c r="E32" s="14" t="s">
        <v>159</v>
      </c>
      <c r="F32" s="277">
        <v>75.108999999999995</v>
      </c>
      <c r="G32" s="14" t="s">
        <v>159</v>
      </c>
      <c r="H32" s="277">
        <v>1181.5698476143</v>
      </c>
      <c r="I32" s="14" t="s">
        <v>181</v>
      </c>
      <c r="J32" s="277">
        <v>337.25900000000001</v>
      </c>
      <c r="K32" s="14" t="s">
        <v>159</v>
      </c>
      <c r="L32" s="277">
        <v>83.570485000000005</v>
      </c>
      <c r="M32" s="14" t="s">
        <v>181</v>
      </c>
      <c r="N32" s="277">
        <v>1475.81970715651</v>
      </c>
      <c r="O32" s="14" t="s">
        <v>181</v>
      </c>
      <c r="P32" s="277">
        <v>412.68200000000002</v>
      </c>
      <c r="Q32" s="14" t="s">
        <v>159</v>
      </c>
      <c r="R32" s="277">
        <v>5847.0190397708102</v>
      </c>
      <c r="S32" s="14" t="s">
        <v>181</v>
      </c>
    </row>
    <row r="34" spans="1:2" x14ac:dyDescent="0.25">
      <c r="A34" s="16" t="s">
        <v>204</v>
      </c>
      <c r="B34" s="16" t="s">
        <v>230</v>
      </c>
    </row>
    <row r="37" spans="1:2" x14ac:dyDescent="0.25">
      <c r="B37" s="16" t="s">
        <v>322</v>
      </c>
    </row>
    <row r="38" spans="1:2" x14ac:dyDescent="0.25">
      <c r="B38" s="16" t="s">
        <v>210</v>
      </c>
    </row>
    <row r="39" spans="1:2" x14ac:dyDescent="0.25">
      <c r="B39" s="16" t="s">
        <v>211</v>
      </c>
    </row>
    <row r="42" spans="1:2" x14ac:dyDescent="0.25">
      <c r="A42" s="17" t="str">
        <f>HYPERLINK("#'TOTAL 11'!A2", "&lt;&lt;&lt; Previous table")</f>
        <v>&lt;&lt;&lt; Previous table</v>
      </c>
    </row>
    <row r="43" spans="1:2" x14ac:dyDescent="0.25">
      <c r="A43" s="17" t="str">
        <f>HYPERLINK("#'TOTAL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dimension ref="A1:S4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HYPERLINK("#'INDEX'!B137", "Link to index")</f>
        <v>Link to index</v>
      </c>
    </row>
    <row r="2" spans="1:19" ht="15.75" customHeight="1" x14ac:dyDescent="0.25">
      <c r="A2" s="287" t="s">
        <v>471</v>
      </c>
      <c r="B2" s="286"/>
      <c r="C2" s="286"/>
      <c r="D2" s="286"/>
      <c r="E2" s="286"/>
      <c r="F2" s="286"/>
      <c r="G2" s="286"/>
      <c r="H2" s="286"/>
      <c r="I2" s="286"/>
      <c r="J2" s="286"/>
      <c r="K2" s="286"/>
      <c r="L2" s="286"/>
      <c r="M2" s="286"/>
      <c r="N2" s="286"/>
      <c r="O2" s="286"/>
      <c r="P2" s="286"/>
      <c r="Q2" s="286"/>
      <c r="R2" s="286"/>
      <c r="S2" s="286"/>
    </row>
    <row r="3" spans="1:19" ht="15.75" customHeight="1" x14ac:dyDescent="0.25">
      <c r="A3" s="287" t="s">
        <v>155</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278">
        <v>180.39412022065</v>
      </c>
      <c r="C7" s="10" t="s">
        <v>181</v>
      </c>
      <c r="D7" s="278">
        <v>128.77972015466599</v>
      </c>
      <c r="E7" s="10" t="s">
        <v>181</v>
      </c>
      <c r="F7" s="278">
        <v>132.808257508239</v>
      </c>
      <c r="G7" s="10" t="s">
        <v>181</v>
      </c>
      <c r="H7" s="278">
        <v>129.96797657900299</v>
      </c>
      <c r="I7" s="10" t="s">
        <v>181</v>
      </c>
      <c r="J7" s="278">
        <v>96.171739186429605</v>
      </c>
      <c r="K7" s="10" t="s">
        <v>181</v>
      </c>
      <c r="L7" s="278">
        <v>144.39386655232499</v>
      </c>
      <c r="M7" s="10" t="s">
        <v>159</v>
      </c>
      <c r="N7" s="278">
        <v>152.91849840668999</v>
      </c>
      <c r="O7" s="10" t="s">
        <v>181</v>
      </c>
      <c r="P7" s="278">
        <v>163.94662117920001</v>
      </c>
      <c r="Q7" s="10" t="s">
        <v>159</v>
      </c>
      <c r="R7" s="278">
        <v>136.986151926628</v>
      </c>
      <c r="S7" s="10" t="s">
        <v>181</v>
      </c>
    </row>
    <row r="8" spans="1:19" x14ac:dyDescent="0.25">
      <c r="A8" s="12" t="s">
        <v>171</v>
      </c>
      <c r="B8" s="278">
        <v>180.298560432979</v>
      </c>
      <c r="C8" s="10" t="s">
        <v>181</v>
      </c>
      <c r="D8" s="278">
        <v>143.70559874825301</v>
      </c>
      <c r="E8" s="10" t="s">
        <v>181</v>
      </c>
      <c r="F8" s="278">
        <v>162.68192521276501</v>
      </c>
      <c r="G8" s="10" t="s">
        <v>181</v>
      </c>
      <c r="H8" s="278">
        <v>135.48583731603799</v>
      </c>
      <c r="I8" s="10" t="s">
        <v>181</v>
      </c>
      <c r="J8" s="278">
        <v>135.441774664836</v>
      </c>
      <c r="K8" s="10" t="s">
        <v>181</v>
      </c>
      <c r="L8" s="278">
        <v>149.833574165534</v>
      </c>
      <c r="M8" s="10" t="s">
        <v>159</v>
      </c>
      <c r="N8" s="278">
        <v>158.60400008439899</v>
      </c>
      <c r="O8" s="10" t="s">
        <v>181</v>
      </c>
      <c r="P8" s="278">
        <v>178.58363947753099</v>
      </c>
      <c r="Q8" s="10" t="s">
        <v>159</v>
      </c>
      <c r="R8" s="278">
        <v>149.55263010628599</v>
      </c>
      <c r="S8" s="10" t="s">
        <v>181</v>
      </c>
    </row>
    <row r="9" spans="1:19" x14ac:dyDescent="0.25">
      <c r="A9" s="12" t="s">
        <v>172</v>
      </c>
      <c r="B9" s="278">
        <v>152.610424163792</v>
      </c>
      <c r="C9" s="10" t="s">
        <v>181</v>
      </c>
      <c r="D9" s="278">
        <v>148.068860940148</v>
      </c>
      <c r="E9" s="10" t="s">
        <v>181</v>
      </c>
      <c r="F9" s="278">
        <v>193.273710288091</v>
      </c>
      <c r="G9" s="10" t="s">
        <v>181</v>
      </c>
      <c r="H9" s="278">
        <v>140.34853912710301</v>
      </c>
      <c r="I9" s="10" t="s">
        <v>181</v>
      </c>
      <c r="J9" s="278">
        <v>157.769698360109</v>
      </c>
      <c r="K9" s="10" t="s">
        <v>181</v>
      </c>
      <c r="L9" s="278">
        <v>173.44894461069299</v>
      </c>
      <c r="M9" s="10" t="s">
        <v>159</v>
      </c>
      <c r="N9" s="278">
        <v>154.270118073655</v>
      </c>
      <c r="O9" s="10" t="s">
        <v>181</v>
      </c>
      <c r="P9" s="278">
        <v>156.46165880433901</v>
      </c>
      <c r="Q9" s="10" t="s">
        <v>159</v>
      </c>
      <c r="R9" s="278">
        <v>150.96212225483899</v>
      </c>
      <c r="S9" s="10" t="s">
        <v>181</v>
      </c>
    </row>
    <row r="10" spans="1:19" x14ac:dyDescent="0.25">
      <c r="A10" s="12" t="s">
        <v>173</v>
      </c>
      <c r="B10" s="278">
        <v>167.01962506685899</v>
      </c>
      <c r="C10" s="10" t="s">
        <v>181</v>
      </c>
      <c r="D10" s="278">
        <v>143.83861094832901</v>
      </c>
      <c r="E10" s="10" t="s">
        <v>181</v>
      </c>
      <c r="F10" s="278">
        <v>214.76102215064901</v>
      </c>
      <c r="G10" s="10" t="s">
        <v>181</v>
      </c>
      <c r="H10" s="278">
        <v>212.71047252165499</v>
      </c>
      <c r="I10" s="10" t="s">
        <v>181</v>
      </c>
      <c r="J10" s="278">
        <v>182.834469199008</v>
      </c>
      <c r="K10" s="10" t="s">
        <v>181</v>
      </c>
      <c r="L10" s="278">
        <v>180.07514942048601</v>
      </c>
      <c r="M10" s="10" t="s">
        <v>159</v>
      </c>
      <c r="N10" s="278">
        <v>170.459895271188</v>
      </c>
      <c r="O10" s="10" t="s">
        <v>181</v>
      </c>
      <c r="P10" s="278">
        <v>162.28819948375099</v>
      </c>
      <c r="Q10" s="10" t="s">
        <v>159</v>
      </c>
      <c r="R10" s="278">
        <v>169.83132062356</v>
      </c>
      <c r="S10" s="10" t="s">
        <v>181</v>
      </c>
    </row>
    <row r="11" spans="1:19" x14ac:dyDescent="0.25">
      <c r="A11" s="12" t="s">
        <v>174</v>
      </c>
      <c r="B11" s="278">
        <v>177.64178571351701</v>
      </c>
      <c r="C11" s="10" t="s">
        <v>181</v>
      </c>
      <c r="D11" s="278">
        <v>303.18392329238901</v>
      </c>
      <c r="E11" s="10" t="s">
        <v>159</v>
      </c>
      <c r="F11" s="278">
        <v>232.57926300389801</v>
      </c>
      <c r="G11" s="10" t="s">
        <v>181</v>
      </c>
      <c r="H11" s="278">
        <v>243.04112047241301</v>
      </c>
      <c r="I11" s="10" t="s">
        <v>181</v>
      </c>
      <c r="J11" s="278">
        <v>208.45773936220701</v>
      </c>
      <c r="K11" s="10" t="s">
        <v>181</v>
      </c>
      <c r="L11" s="278">
        <v>192.17035970729901</v>
      </c>
      <c r="M11" s="10" t="s">
        <v>159</v>
      </c>
      <c r="N11" s="278">
        <v>167.28260470243799</v>
      </c>
      <c r="O11" s="10" t="s">
        <v>181</v>
      </c>
      <c r="P11" s="278">
        <v>153.62939361480801</v>
      </c>
      <c r="Q11" s="10" t="s">
        <v>159</v>
      </c>
      <c r="R11" s="278">
        <v>230.60128703795999</v>
      </c>
      <c r="S11" s="10" t="s">
        <v>181</v>
      </c>
    </row>
    <row r="12" spans="1:19" x14ac:dyDescent="0.25">
      <c r="A12" s="12" t="s">
        <v>175</v>
      </c>
      <c r="B12" s="278">
        <v>205.69880303477501</v>
      </c>
      <c r="C12" s="10" t="s">
        <v>181</v>
      </c>
      <c r="D12" s="278">
        <v>320.17928480951002</v>
      </c>
      <c r="E12" s="10" t="s">
        <v>159</v>
      </c>
      <c r="F12" s="278">
        <v>271.37995309086</v>
      </c>
      <c r="G12" s="10" t="s">
        <v>181</v>
      </c>
      <c r="H12" s="278">
        <v>250.573683654272</v>
      </c>
      <c r="I12" s="10" t="s">
        <v>181</v>
      </c>
      <c r="J12" s="278">
        <v>224.39912210267099</v>
      </c>
      <c r="K12" s="10" t="s">
        <v>181</v>
      </c>
      <c r="L12" s="278">
        <v>209.388621274754</v>
      </c>
      <c r="M12" s="10" t="s">
        <v>159</v>
      </c>
      <c r="N12" s="278">
        <v>165.74735198123301</v>
      </c>
      <c r="O12" s="10" t="s">
        <v>181</v>
      </c>
      <c r="P12" s="278">
        <v>151.275924272385</v>
      </c>
      <c r="Q12" s="10" t="s">
        <v>159</v>
      </c>
      <c r="R12" s="278">
        <v>239.69117217537499</v>
      </c>
      <c r="S12" s="10" t="s">
        <v>181</v>
      </c>
    </row>
    <row r="13" spans="1:19" x14ac:dyDescent="0.25">
      <c r="A13" s="12" t="s">
        <v>176</v>
      </c>
      <c r="B13" s="278">
        <v>144.48127562604299</v>
      </c>
      <c r="C13" s="10" t="s">
        <v>181</v>
      </c>
      <c r="D13" s="278">
        <v>237.246086692993</v>
      </c>
      <c r="E13" s="10" t="s">
        <v>159</v>
      </c>
      <c r="F13" s="278">
        <v>220.47244094488201</v>
      </c>
      <c r="G13" s="10" t="s">
        <v>181</v>
      </c>
      <c r="H13" s="278">
        <v>196.25246296301199</v>
      </c>
      <c r="I13" s="10" t="s">
        <v>181</v>
      </c>
      <c r="J13" s="278">
        <v>191.517443773162</v>
      </c>
      <c r="K13" s="10" t="s">
        <v>181</v>
      </c>
      <c r="L13" s="278">
        <v>183.81700992193501</v>
      </c>
      <c r="M13" s="10" t="s">
        <v>181</v>
      </c>
      <c r="N13" s="278">
        <v>132.259645292252</v>
      </c>
      <c r="O13" s="10" t="s">
        <v>181</v>
      </c>
      <c r="P13" s="278">
        <v>155.802692151428</v>
      </c>
      <c r="Q13" s="10" t="s">
        <v>159</v>
      </c>
      <c r="R13" s="278">
        <v>188.93581901641701</v>
      </c>
      <c r="S13" s="10" t="s">
        <v>181</v>
      </c>
    </row>
    <row r="14" spans="1:19" x14ac:dyDescent="0.25">
      <c r="A14" s="12" t="s">
        <v>177</v>
      </c>
      <c r="B14" s="278">
        <v>133.20213074105499</v>
      </c>
      <c r="C14" s="10" t="s">
        <v>181</v>
      </c>
      <c r="D14" s="278">
        <v>244.17847548656499</v>
      </c>
      <c r="E14" s="10" t="s">
        <v>181</v>
      </c>
      <c r="F14" s="278">
        <v>235.44464348442901</v>
      </c>
      <c r="G14" s="10" t="s">
        <v>181</v>
      </c>
      <c r="H14" s="278">
        <v>209.34342881060701</v>
      </c>
      <c r="I14" s="10" t="s">
        <v>181</v>
      </c>
      <c r="J14" s="278">
        <v>198.36122429034401</v>
      </c>
      <c r="K14" s="10" t="s">
        <v>181</v>
      </c>
      <c r="L14" s="278">
        <v>180.27802442514499</v>
      </c>
      <c r="M14" s="10" t="s">
        <v>181</v>
      </c>
      <c r="N14" s="278">
        <v>128.16823697206601</v>
      </c>
      <c r="O14" s="10" t="s">
        <v>181</v>
      </c>
      <c r="P14" s="278">
        <v>156.24972690641999</v>
      </c>
      <c r="Q14" s="10" t="s">
        <v>159</v>
      </c>
      <c r="R14" s="278">
        <v>193.10935197779199</v>
      </c>
      <c r="S14" s="10" t="s">
        <v>181</v>
      </c>
    </row>
    <row r="15" spans="1:19" x14ac:dyDescent="0.25">
      <c r="A15" s="12" t="s">
        <v>178</v>
      </c>
      <c r="B15" s="278">
        <v>194.57745580592101</v>
      </c>
      <c r="C15" s="10" t="s">
        <v>181</v>
      </c>
      <c r="D15" s="278">
        <v>253.123244578699</v>
      </c>
      <c r="E15" s="10" t="s">
        <v>159</v>
      </c>
      <c r="F15" s="278">
        <v>252.31034653430299</v>
      </c>
      <c r="G15" s="10" t="s">
        <v>181</v>
      </c>
      <c r="H15" s="278">
        <v>228.21898849891201</v>
      </c>
      <c r="I15" s="10" t="s">
        <v>181</v>
      </c>
      <c r="J15" s="278">
        <v>231.461737705677</v>
      </c>
      <c r="K15" s="10" t="s">
        <v>181</v>
      </c>
      <c r="L15" s="278">
        <v>196.819790947776</v>
      </c>
      <c r="M15" s="10" t="s">
        <v>181</v>
      </c>
      <c r="N15" s="278">
        <v>135.22881128309101</v>
      </c>
      <c r="O15" s="10" t="s">
        <v>181</v>
      </c>
      <c r="P15" s="278">
        <v>158.652559876255</v>
      </c>
      <c r="Q15" s="10" t="s">
        <v>159</v>
      </c>
      <c r="R15" s="278">
        <v>205.777351781942</v>
      </c>
      <c r="S15" s="10" t="s">
        <v>181</v>
      </c>
    </row>
    <row r="16" spans="1:19" x14ac:dyDescent="0.25">
      <c r="A16" s="12" t="s">
        <v>182</v>
      </c>
      <c r="B16" s="278">
        <v>224.987647603635</v>
      </c>
      <c r="C16" s="10" t="s">
        <v>181</v>
      </c>
      <c r="D16" s="278">
        <v>262.378099115998</v>
      </c>
      <c r="E16" s="10" t="s">
        <v>159</v>
      </c>
      <c r="F16" s="278">
        <v>270.11797851734502</v>
      </c>
      <c r="G16" s="10" t="s">
        <v>181</v>
      </c>
      <c r="H16" s="278">
        <v>253.712577553041</v>
      </c>
      <c r="I16" s="10" t="s">
        <v>181</v>
      </c>
      <c r="J16" s="278">
        <v>261.82975086560202</v>
      </c>
      <c r="K16" s="10" t="s">
        <v>181</v>
      </c>
      <c r="L16" s="278">
        <v>210.59359447468</v>
      </c>
      <c r="M16" s="10" t="s">
        <v>181</v>
      </c>
      <c r="N16" s="278">
        <v>137.28494808312001</v>
      </c>
      <c r="O16" s="10" t="s">
        <v>181</v>
      </c>
      <c r="P16" s="278">
        <v>168.363684538527</v>
      </c>
      <c r="Q16" s="10" t="s">
        <v>159</v>
      </c>
      <c r="R16" s="278">
        <v>218.47209926016399</v>
      </c>
      <c r="S16" s="10" t="s">
        <v>181</v>
      </c>
    </row>
    <row r="17" spans="1:19" x14ac:dyDescent="0.25">
      <c r="A17" s="12" t="s">
        <v>183</v>
      </c>
      <c r="B17" s="278">
        <v>221.65076928554799</v>
      </c>
      <c r="C17" s="10" t="s">
        <v>181</v>
      </c>
      <c r="D17" s="278">
        <v>285.69983967993397</v>
      </c>
      <c r="E17" s="10" t="s">
        <v>159</v>
      </c>
      <c r="F17" s="278">
        <v>316.5</v>
      </c>
      <c r="G17" s="10" t="s">
        <v>181</v>
      </c>
      <c r="H17" s="278">
        <v>274.59101190012399</v>
      </c>
      <c r="I17" s="10" t="s">
        <v>181</v>
      </c>
      <c r="J17" s="278">
        <v>271.45653099568</v>
      </c>
      <c r="K17" s="10" t="s">
        <v>181</v>
      </c>
      <c r="L17" s="278">
        <v>214.34289417364201</v>
      </c>
      <c r="M17" s="10" t="s">
        <v>181</v>
      </c>
      <c r="N17" s="278">
        <v>138.951297133286</v>
      </c>
      <c r="O17" s="10" t="s">
        <v>181</v>
      </c>
      <c r="P17" s="278">
        <v>176.955746799096</v>
      </c>
      <c r="Q17" s="10" t="s">
        <v>159</v>
      </c>
      <c r="R17" s="278">
        <v>232.65264280040901</v>
      </c>
      <c r="S17" s="10" t="s">
        <v>181</v>
      </c>
    </row>
    <row r="18" spans="1:19" x14ac:dyDescent="0.25">
      <c r="A18" s="12" t="s">
        <v>184</v>
      </c>
      <c r="B18" s="278">
        <v>206.67854900293699</v>
      </c>
      <c r="C18" s="10" t="s">
        <v>181</v>
      </c>
      <c r="D18" s="278">
        <v>301.30409319888201</v>
      </c>
      <c r="E18" s="10" t="s">
        <v>159</v>
      </c>
      <c r="F18" s="278">
        <v>375.54539823430503</v>
      </c>
      <c r="G18" s="10" t="s">
        <v>181</v>
      </c>
      <c r="H18" s="278">
        <v>281.71278897322202</v>
      </c>
      <c r="I18" s="10" t="s">
        <v>181</v>
      </c>
      <c r="J18" s="278">
        <v>267.815052811508</v>
      </c>
      <c r="K18" s="10" t="s">
        <v>181</v>
      </c>
      <c r="L18" s="278">
        <v>203.24490302526601</v>
      </c>
      <c r="M18" s="10" t="s">
        <v>181</v>
      </c>
      <c r="N18" s="278">
        <v>349.83183053965701</v>
      </c>
      <c r="O18" s="10" t="s">
        <v>181</v>
      </c>
      <c r="P18" s="278">
        <v>184.20285441557499</v>
      </c>
      <c r="Q18" s="10" t="s">
        <v>159</v>
      </c>
      <c r="R18" s="278">
        <v>292.16279284898297</v>
      </c>
      <c r="S18" s="10" t="s">
        <v>181</v>
      </c>
    </row>
    <row r="19" spans="1:19" x14ac:dyDescent="0.25">
      <c r="A19" s="12" t="s">
        <v>185</v>
      </c>
      <c r="B19" s="278">
        <v>207.698793729458</v>
      </c>
      <c r="C19" s="10" t="s">
        <v>181</v>
      </c>
      <c r="D19" s="278">
        <v>320.95246304813799</v>
      </c>
      <c r="E19" s="10" t="s">
        <v>159</v>
      </c>
      <c r="F19" s="278">
        <v>420.81784880899397</v>
      </c>
      <c r="G19" s="10" t="s">
        <v>181</v>
      </c>
      <c r="H19" s="278">
        <v>266.85528768566297</v>
      </c>
      <c r="I19" s="10" t="s">
        <v>181</v>
      </c>
      <c r="J19" s="278">
        <v>282.98946170402297</v>
      </c>
      <c r="K19" s="10" t="s">
        <v>181</v>
      </c>
      <c r="L19" s="278">
        <v>218.39504391099101</v>
      </c>
      <c r="M19" s="10" t="s">
        <v>181</v>
      </c>
      <c r="N19" s="278">
        <v>354.99476280620797</v>
      </c>
      <c r="O19" s="10" t="s">
        <v>181</v>
      </c>
      <c r="P19" s="278">
        <v>206.45022686159101</v>
      </c>
      <c r="Q19" s="10" t="s">
        <v>159</v>
      </c>
      <c r="R19" s="278">
        <v>301.16585912338098</v>
      </c>
      <c r="S19" s="10" t="s">
        <v>181</v>
      </c>
    </row>
    <row r="20" spans="1:19" x14ac:dyDescent="0.25">
      <c r="A20" s="12" t="s">
        <v>186</v>
      </c>
      <c r="B20" s="278">
        <v>222.51788477768201</v>
      </c>
      <c r="C20" s="10" t="s">
        <v>181</v>
      </c>
      <c r="D20" s="278">
        <v>292.44534956285702</v>
      </c>
      <c r="E20" s="10" t="s">
        <v>159</v>
      </c>
      <c r="F20" s="278">
        <v>459.38607694661403</v>
      </c>
      <c r="G20" s="10" t="s">
        <v>181</v>
      </c>
      <c r="H20" s="278">
        <v>279.72926897276398</v>
      </c>
      <c r="I20" s="10" t="s">
        <v>181</v>
      </c>
      <c r="J20" s="278">
        <v>261.99504286701102</v>
      </c>
      <c r="K20" s="10" t="s">
        <v>181</v>
      </c>
      <c r="L20" s="278">
        <v>227.96409976747</v>
      </c>
      <c r="M20" s="10" t="s">
        <v>181</v>
      </c>
      <c r="N20" s="278">
        <v>358.01955789623702</v>
      </c>
      <c r="O20" s="10" t="s">
        <v>181</v>
      </c>
      <c r="P20" s="278">
        <v>196.79217618927001</v>
      </c>
      <c r="Q20" s="10" t="s">
        <v>159</v>
      </c>
      <c r="R20" s="278">
        <v>293.232049701628</v>
      </c>
      <c r="S20" s="10" t="s">
        <v>181</v>
      </c>
    </row>
    <row r="21" spans="1:19" x14ac:dyDescent="0.25">
      <c r="A21" s="12" t="s">
        <v>188</v>
      </c>
      <c r="B21" s="278">
        <v>205.840829333226</v>
      </c>
      <c r="C21" s="10" t="s">
        <v>181</v>
      </c>
      <c r="D21" s="278">
        <v>309.79401282580898</v>
      </c>
      <c r="E21" s="10" t="s">
        <v>159</v>
      </c>
      <c r="F21" s="278">
        <v>454.787523143974</v>
      </c>
      <c r="G21" s="10" t="s">
        <v>181</v>
      </c>
      <c r="H21" s="278">
        <v>286.58883922591298</v>
      </c>
      <c r="I21" s="10" t="s">
        <v>181</v>
      </c>
      <c r="J21" s="278">
        <v>257.90913330032402</v>
      </c>
      <c r="K21" s="10" t="s">
        <v>181</v>
      </c>
      <c r="L21" s="278">
        <v>233.68952342755099</v>
      </c>
      <c r="M21" s="10" t="s">
        <v>181</v>
      </c>
      <c r="N21" s="278">
        <v>365.36360714484698</v>
      </c>
      <c r="O21" s="10" t="s">
        <v>181</v>
      </c>
      <c r="P21" s="278">
        <v>212.288898330894</v>
      </c>
      <c r="Q21" s="10" t="s">
        <v>159</v>
      </c>
      <c r="R21" s="278">
        <v>303.114146000262</v>
      </c>
      <c r="S21" s="10" t="s">
        <v>181</v>
      </c>
    </row>
    <row r="22" spans="1:19" x14ac:dyDescent="0.25">
      <c r="A22" s="12" t="s">
        <v>189</v>
      </c>
      <c r="B22" s="278">
        <v>216.450294107622</v>
      </c>
      <c r="C22" s="10" t="s">
        <v>181</v>
      </c>
      <c r="D22" s="278">
        <v>260.26150561255901</v>
      </c>
      <c r="E22" s="10" t="s">
        <v>181</v>
      </c>
      <c r="F22" s="278">
        <v>366.33532952233497</v>
      </c>
      <c r="G22" s="10" t="s">
        <v>181</v>
      </c>
      <c r="H22" s="278">
        <v>278.68702511061002</v>
      </c>
      <c r="I22" s="10" t="s">
        <v>181</v>
      </c>
      <c r="J22" s="278">
        <v>245.92351754669701</v>
      </c>
      <c r="K22" s="10" t="s">
        <v>181</v>
      </c>
      <c r="L22" s="278">
        <v>230.339179272763</v>
      </c>
      <c r="M22" s="10" t="s">
        <v>181</v>
      </c>
      <c r="N22" s="278">
        <v>352.499160220384</v>
      </c>
      <c r="O22" s="10" t="s">
        <v>181</v>
      </c>
      <c r="P22" s="278">
        <v>207.245213657178</v>
      </c>
      <c r="Q22" s="10" t="s">
        <v>159</v>
      </c>
      <c r="R22" s="278">
        <v>280.00456263671299</v>
      </c>
      <c r="S22" s="10" t="s">
        <v>181</v>
      </c>
    </row>
    <row r="23" spans="1:19" x14ac:dyDescent="0.25">
      <c r="A23" s="12" t="s">
        <v>190</v>
      </c>
      <c r="B23" s="278">
        <v>187.29068797471101</v>
      </c>
      <c r="C23" s="10" t="s">
        <v>181</v>
      </c>
      <c r="D23" s="278">
        <v>315.41122033761599</v>
      </c>
      <c r="E23" s="10" t="s">
        <v>159</v>
      </c>
      <c r="F23" s="278">
        <v>297.45204501228898</v>
      </c>
      <c r="G23" s="10" t="s">
        <v>181</v>
      </c>
      <c r="H23" s="278">
        <v>280.89489425883397</v>
      </c>
      <c r="I23" s="10" t="s">
        <v>181</v>
      </c>
      <c r="J23" s="278">
        <v>245.93776002142801</v>
      </c>
      <c r="K23" s="10" t="s">
        <v>181</v>
      </c>
      <c r="L23" s="278">
        <v>212.97698566801799</v>
      </c>
      <c r="M23" s="10" t="s">
        <v>181</v>
      </c>
      <c r="N23" s="278">
        <v>351.09263488775599</v>
      </c>
      <c r="O23" s="10" t="s">
        <v>181</v>
      </c>
      <c r="P23" s="278">
        <v>203.715022445617</v>
      </c>
      <c r="Q23" s="10" t="s">
        <v>159</v>
      </c>
      <c r="R23" s="278">
        <v>295.991312419846</v>
      </c>
      <c r="S23" s="10" t="s">
        <v>181</v>
      </c>
    </row>
    <row r="24" spans="1:19" x14ac:dyDescent="0.25">
      <c r="A24" s="12" t="s">
        <v>191</v>
      </c>
      <c r="B24" s="278">
        <v>182.658923753398</v>
      </c>
      <c r="C24" s="10" t="s">
        <v>181</v>
      </c>
      <c r="D24" s="278">
        <v>319.15258280661197</v>
      </c>
      <c r="E24" s="10" t="s">
        <v>159</v>
      </c>
      <c r="F24" s="278">
        <v>310.38960121033</v>
      </c>
      <c r="G24" s="10" t="s">
        <v>181</v>
      </c>
      <c r="H24" s="278">
        <v>291.77589925341698</v>
      </c>
      <c r="I24" s="10" t="s">
        <v>181</v>
      </c>
      <c r="J24" s="278">
        <v>243.933850884262</v>
      </c>
      <c r="K24" s="10" t="s">
        <v>181</v>
      </c>
      <c r="L24" s="278">
        <v>211.590371433771</v>
      </c>
      <c r="M24" s="10" t="s">
        <v>181</v>
      </c>
      <c r="N24" s="278">
        <v>363.42201181063899</v>
      </c>
      <c r="O24" s="10" t="s">
        <v>181</v>
      </c>
      <c r="P24" s="278">
        <v>217.89558365792101</v>
      </c>
      <c r="Q24" s="10" t="s">
        <v>159</v>
      </c>
      <c r="R24" s="278">
        <v>303.69221126962702</v>
      </c>
      <c r="S24" s="10" t="s">
        <v>181</v>
      </c>
    </row>
    <row r="25" spans="1:19" x14ac:dyDescent="0.25">
      <c r="A25" s="12" t="s">
        <v>192</v>
      </c>
      <c r="B25" s="278">
        <v>191.53959532795699</v>
      </c>
      <c r="C25" s="10" t="s">
        <v>181</v>
      </c>
      <c r="D25" s="278">
        <v>326.33848154822999</v>
      </c>
      <c r="E25" s="10" t="s">
        <v>159</v>
      </c>
      <c r="F25" s="278">
        <v>302.035045703891</v>
      </c>
      <c r="G25" s="10" t="s">
        <v>181</v>
      </c>
      <c r="H25" s="278">
        <v>296.249297731333</v>
      </c>
      <c r="I25" s="10" t="s">
        <v>181</v>
      </c>
      <c r="J25" s="278">
        <v>235.739015665946</v>
      </c>
      <c r="K25" s="10" t="s">
        <v>181</v>
      </c>
      <c r="L25" s="278">
        <v>207.226686372431</v>
      </c>
      <c r="M25" s="10" t="s">
        <v>181</v>
      </c>
      <c r="N25" s="278">
        <v>340.09901270300702</v>
      </c>
      <c r="O25" s="10" t="s">
        <v>181</v>
      </c>
      <c r="P25" s="278">
        <v>223.03895264896099</v>
      </c>
      <c r="Q25" s="10" t="s">
        <v>159</v>
      </c>
      <c r="R25" s="278">
        <v>300.92593935435298</v>
      </c>
      <c r="S25" s="10" t="s">
        <v>181</v>
      </c>
    </row>
    <row r="26" spans="1:19" x14ac:dyDescent="0.25">
      <c r="A26" s="12" t="s">
        <v>193</v>
      </c>
      <c r="B26" s="278">
        <v>182.416895942156</v>
      </c>
      <c r="C26" s="10" t="s">
        <v>181</v>
      </c>
      <c r="D26" s="278">
        <v>327.02373657848102</v>
      </c>
      <c r="E26" s="10" t="s">
        <v>159</v>
      </c>
      <c r="F26" s="278">
        <v>322.96941975154101</v>
      </c>
      <c r="G26" s="10" t="s">
        <v>181</v>
      </c>
      <c r="H26" s="278">
        <v>292.43783056868199</v>
      </c>
      <c r="I26" s="10" t="s">
        <v>181</v>
      </c>
      <c r="J26" s="278">
        <v>289.249557603928</v>
      </c>
      <c r="K26" s="10" t="s">
        <v>181</v>
      </c>
      <c r="L26" s="278">
        <v>206.57398172696699</v>
      </c>
      <c r="M26" s="10" t="s">
        <v>181</v>
      </c>
      <c r="N26" s="278">
        <v>332.14527791552302</v>
      </c>
      <c r="O26" s="10" t="s">
        <v>181</v>
      </c>
      <c r="P26" s="278">
        <v>229.362338296947</v>
      </c>
      <c r="Q26" s="10" t="s">
        <v>159</v>
      </c>
      <c r="R26" s="278">
        <v>303.09537807672501</v>
      </c>
      <c r="S26" s="10" t="s">
        <v>181</v>
      </c>
    </row>
    <row r="27" spans="1:19" x14ac:dyDescent="0.25">
      <c r="A27" s="12" t="s">
        <v>194</v>
      </c>
      <c r="B27" s="278">
        <v>162.90921230926301</v>
      </c>
      <c r="C27" s="10" t="s">
        <v>181</v>
      </c>
      <c r="D27" s="278">
        <v>353.32250460243802</v>
      </c>
      <c r="E27" s="10" t="s">
        <v>159</v>
      </c>
      <c r="F27" s="278">
        <v>377.319817746306</v>
      </c>
      <c r="G27" s="10" t="s">
        <v>181</v>
      </c>
      <c r="H27" s="278">
        <v>298.54296578736802</v>
      </c>
      <c r="I27" s="10" t="s">
        <v>181</v>
      </c>
      <c r="J27" s="278">
        <v>286.37926109115898</v>
      </c>
      <c r="K27" s="10" t="s">
        <v>181</v>
      </c>
      <c r="L27" s="278">
        <v>207.86146439677901</v>
      </c>
      <c r="M27" s="10" t="s">
        <v>181</v>
      </c>
      <c r="N27" s="278">
        <v>347.02875648208601</v>
      </c>
      <c r="O27" s="10" t="s">
        <v>181</v>
      </c>
      <c r="P27" s="278">
        <v>223.87463242343</v>
      </c>
      <c r="Q27" s="10" t="s">
        <v>159</v>
      </c>
      <c r="R27" s="278">
        <v>316.06907024346202</v>
      </c>
      <c r="S27" s="10" t="s">
        <v>181</v>
      </c>
    </row>
    <row r="28" spans="1:19" x14ac:dyDescent="0.25">
      <c r="A28" s="12" t="s">
        <v>196</v>
      </c>
      <c r="B28" s="278">
        <v>161.03184391768801</v>
      </c>
      <c r="C28" s="10" t="s">
        <v>181</v>
      </c>
      <c r="D28" s="278">
        <v>371.84575227637498</v>
      </c>
      <c r="E28" s="10" t="s">
        <v>159</v>
      </c>
      <c r="F28" s="278">
        <v>459.69611119779</v>
      </c>
      <c r="G28" s="10" t="s">
        <v>181</v>
      </c>
      <c r="H28" s="278">
        <v>309.69521278600001</v>
      </c>
      <c r="I28" s="10" t="s">
        <v>181</v>
      </c>
      <c r="J28" s="278">
        <v>283.66451301483801</v>
      </c>
      <c r="K28" s="10" t="s">
        <v>181</v>
      </c>
      <c r="L28" s="278">
        <v>210.76463325072899</v>
      </c>
      <c r="M28" s="10" t="s">
        <v>181</v>
      </c>
      <c r="N28" s="278">
        <v>353.04882787475799</v>
      </c>
      <c r="O28" s="10" t="s">
        <v>181</v>
      </c>
      <c r="P28" s="278">
        <v>198.26120996604499</v>
      </c>
      <c r="Q28" s="10" t="s">
        <v>159</v>
      </c>
      <c r="R28" s="278">
        <v>323.857223689195</v>
      </c>
      <c r="S28" s="10" t="s">
        <v>181</v>
      </c>
    </row>
    <row r="29" spans="1:19" x14ac:dyDescent="0.25">
      <c r="A29" s="12" t="s">
        <v>197</v>
      </c>
      <c r="B29" s="278">
        <v>156.80968825393799</v>
      </c>
      <c r="C29" s="10" t="s">
        <v>181</v>
      </c>
      <c r="D29" s="278">
        <v>367.95460359205703</v>
      </c>
      <c r="E29" s="10" t="s">
        <v>159</v>
      </c>
      <c r="F29" s="278">
        <v>449.33172972266999</v>
      </c>
      <c r="G29" s="10" t="s">
        <v>181</v>
      </c>
      <c r="H29" s="278">
        <v>304.11290836930402</v>
      </c>
      <c r="I29" s="10" t="s">
        <v>181</v>
      </c>
      <c r="J29" s="278">
        <v>264.55124652613102</v>
      </c>
      <c r="K29" s="10" t="s">
        <v>181</v>
      </c>
      <c r="L29" s="278">
        <v>194.987436692709</v>
      </c>
      <c r="M29" s="10" t="s">
        <v>181</v>
      </c>
      <c r="N29" s="278">
        <v>335.23187136355102</v>
      </c>
      <c r="O29" s="10" t="s">
        <v>181</v>
      </c>
      <c r="P29" s="278">
        <v>186.59437143829101</v>
      </c>
      <c r="Q29" s="10" t="s">
        <v>159</v>
      </c>
      <c r="R29" s="278">
        <v>314.04152936803399</v>
      </c>
      <c r="S29" s="10" t="s">
        <v>181</v>
      </c>
    </row>
    <row r="30" spans="1:19" x14ac:dyDescent="0.25">
      <c r="A30" s="12" t="s">
        <v>199</v>
      </c>
      <c r="B30" s="278">
        <v>151.02790343530299</v>
      </c>
      <c r="C30" s="10" t="s">
        <v>181</v>
      </c>
      <c r="D30" s="278">
        <v>377.608909676145</v>
      </c>
      <c r="E30" s="10" t="s">
        <v>159</v>
      </c>
      <c r="F30" s="278">
        <v>511.43060050634</v>
      </c>
      <c r="G30" s="10" t="s">
        <v>469</v>
      </c>
      <c r="H30" s="278">
        <v>311.87711699138998</v>
      </c>
      <c r="I30" s="10" t="s">
        <v>181</v>
      </c>
      <c r="J30" s="278">
        <v>288.40787422880697</v>
      </c>
      <c r="K30" s="10" t="s">
        <v>201</v>
      </c>
      <c r="L30" s="278">
        <v>186.51736350673801</v>
      </c>
      <c r="M30" s="10" t="s">
        <v>181</v>
      </c>
      <c r="N30" s="278">
        <v>340.76667629958001</v>
      </c>
      <c r="O30" s="10" t="s">
        <v>181</v>
      </c>
      <c r="P30" s="278">
        <v>180.55286639707501</v>
      </c>
      <c r="Q30" s="10" t="s">
        <v>201</v>
      </c>
      <c r="R30" s="278">
        <v>321.67943425526602</v>
      </c>
      <c r="S30" s="10" t="s">
        <v>444</v>
      </c>
    </row>
    <row r="31" spans="1:19" x14ac:dyDescent="0.25">
      <c r="A31" s="12" t="s">
        <v>200</v>
      </c>
      <c r="B31" s="278">
        <v>156.948786587245</v>
      </c>
      <c r="C31" s="10" t="s">
        <v>181</v>
      </c>
      <c r="D31" s="278">
        <v>395.72112575504701</v>
      </c>
      <c r="E31" s="10" t="s">
        <v>159</v>
      </c>
      <c r="F31" s="278">
        <v>522.54495834452405</v>
      </c>
      <c r="G31" s="10" t="s">
        <v>201</v>
      </c>
      <c r="H31" s="278">
        <v>326.93264339772998</v>
      </c>
      <c r="I31" s="10" t="s">
        <v>181</v>
      </c>
      <c r="J31" s="278">
        <v>297.52731083207101</v>
      </c>
      <c r="K31" s="10" t="s">
        <v>201</v>
      </c>
      <c r="L31" s="278">
        <v>199.33168051045001</v>
      </c>
      <c r="M31" s="10" t="s">
        <v>181</v>
      </c>
      <c r="N31" s="278">
        <v>355.66147048054899</v>
      </c>
      <c r="O31" s="10" t="s">
        <v>202</v>
      </c>
      <c r="P31" s="278">
        <v>191.05700064709799</v>
      </c>
      <c r="Q31" s="10" t="s">
        <v>201</v>
      </c>
      <c r="R31" s="278">
        <v>336.64511155646898</v>
      </c>
      <c r="S31" s="10" t="s">
        <v>202</v>
      </c>
    </row>
    <row r="32" spans="1:19" x14ac:dyDescent="0.25">
      <c r="A32" s="15" t="s">
        <v>203</v>
      </c>
      <c r="B32" s="279">
        <v>167.086799428619</v>
      </c>
      <c r="C32" s="14" t="s">
        <v>159</v>
      </c>
      <c r="D32" s="279">
        <v>350.497407846871</v>
      </c>
      <c r="E32" s="14" t="s">
        <v>159</v>
      </c>
      <c r="F32" s="279">
        <v>407.26040395824901</v>
      </c>
      <c r="G32" s="14" t="s">
        <v>159</v>
      </c>
      <c r="H32" s="279">
        <v>298.99384273937102</v>
      </c>
      <c r="I32" s="14" t="s">
        <v>181</v>
      </c>
      <c r="J32" s="279">
        <v>242.20694370284099</v>
      </c>
      <c r="K32" s="14" t="s">
        <v>159</v>
      </c>
      <c r="L32" s="279">
        <v>196.59225985690301</v>
      </c>
      <c r="M32" s="14" t="s">
        <v>181</v>
      </c>
      <c r="N32" s="279">
        <v>282.798113175894</v>
      </c>
      <c r="O32" s="14" t="s">
        <v>181</v>
      </c>
      <c r="P32" s="279">
        <v>202.57448201232401</v>
      </c>
      <c r="Q32" s="14" t="s">
        <v>159</v>
      </c>
      <c r="R32" s="279">
        <v>293.88432283134603</v>
      </c>
      <c r="S32" s="14" t="s">
        <v>181</v>
      </c>
    </row>
    <row r="34" spans="1:2" x14ac:dyDescent="0.25">
      <c r="A34" s="16" t="s">
        <v>204</v>
      </c>
      <c r="B34" s="16" t="s">
        <v>230</v>
      </c>
    </row>
    <row r="37" spans="1:2" x14ac:dyDescent="0.25">
      <c r="B37" s="16" t="s">
        <v>322</v>
      </c>
    </row>
    <row r="38" spans="1:2" x14ac:dyDescent="0.25">
      <c r="B38" s="16" t="s">
        <v>210</v>
      </c>
    </row>
    <row r="39" spans="1:2" x14ac:dyDescent="0.25">
      <c r="B39" s="16" t="s">
        <v>211</v>
      </c>
    </row>
    <row r="42" spans="1:2" x14ac:dyDescent="0.25">
      <c r="A42" s="17" t="str">
        <f>HYPERLINK("#'TOTAL 12'!A2", "&lt;&lt;&lt; Previous table")</f>
        <v>&lt;&lt;&lt; Previous table</v>
      </c>
    </row>
    <row r="43" spans="1:2" x14ac:dyDescent="0.25">
      <c r="A43" s="17" t="str">
        <f>HYPERLINK("#'TOTAL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dimension ref="A1:S4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HYPERLINK("#'INDEX'!B138", "Link to index")</f>
        <v>Link to index</v>
      </c>
    </row>
    <row r="2" spans="1:19" ht="15.75" customHeight="1" x14ac:dyDescent="0.25">
      <c r="A2" s="287" t="s">
        <v>472</v>
      </c>
      <c r="B2" s="286"/>
      <c r="C2" s="286"/>
      <c r="D2" s="286"/>
      <c r="E2" s="286"/>
      <c r="F2" s="286"/>
      <c r="G2" s="286"/>
      <c r="H2" s="286"/>
      <c r="I2" s="286"/>
      <c r="J2" s="286"/>
      <c r="K2" s="286"/>
      <c r="L2" s="286"/>
      <c r="M2" s="286"/>
      <c r="N2" s="286"/>
      <c r="O2" s="286"/>
      <c r="P2" s="286"/>
      <c r="Q2" s="286"/>
      <c r="R2" s="286"/>
      <c r="S2" s="286"/>
    </row>
    <row r="3" spans="1:19" ht="15.75" customHeight="1" x14ac:dyDescent="0.25">
      <c r="A3" s="287" t="s">
        <v>156</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280">
        <v>329.20504273705302</v>
      </c>
      <c r="C7" s="10" t="s">
        <v>181</v>
      </c>
      <c r="D7" s="280">
        <v>235.01283315291599</v>
      </c>
      <c r="E7" s="10" t="s">
        <v>181</v>
      </c>
      <c r="F7" s="280">
        <v>242.364596115193</v>
      </c>
      <c r="G7" s="10" t="s">
        <v>181</v>
      </c>
      <c r="H7" s="280">
        <v>237.181307416257</v>
      </c>
      <c r="I7" s="10" t="s">
        <v>181</v>
      </c>
      <c r="J7" s="280">
        <v>175.505839493216</v>
      </c>
      <c r="K7" s="10" t="s">
        <v>181</v>
      </c>
      <c r="L7" s="280">
        <v>263.50741892908502</v>
      </c>
      <c r="M7" s="10" t="s">
        <v>159</v>
      </c>
      <c r="N7" s="280">
        <v>279.06419977372201</v>
      </c>
      <c r="O7" s="10" t="s">
        <v>181</v>
      </c>
      <c r="P7" s="280">
        <v>299.18965410778299</v>
      </c>
      <c r="Q7" s="10" t="s">
        <v>159</v>
      </c>
      <c r="R7" s="280">
        <v>249.988923941812</v>
      </c>
      <c r="S7" s="10" t="s">
        <v>181</v>
      </c>
    </row>
    <row r="8" spans="1:19" x14ac:dyDescent="0.25">
      <c r="A8" s="12" t="s">
        <v>171</v>
      </c>
      <c r="B8" s="280">
        <v>315.59067234638002</v>
      </c>
      <c r="C8" s="10" t="s">
        <v>181</v>
      </c>
      <c r="D8" s="280">
        <v>251.53914939747199</v>
      </c>
      <c r="E8" s="10" t="s">
        <v>181</v>
      </c>
      <c r="F8" s="280">
        <v>284.75489783837997</v>
      </c>
      <c r="G8" s="10" t="s">
        <v>181</v>
      </c>
      <c r="H8" s="280">
        <v>237.151458055456</v>
      </c>
      <c r="I8" s="10" t="s">
        <v>181</v>
      </c>
      <c r="J8" s="280">
        <v>237.074331750705</v>
      </c>
      <c r="K8" s="10" t="s">
        <v>181</v>
      </c>
      <c r="L8" s="280">
        <v>262.26542406887</v>
      </c>
      <c r="M8" s="10" t="s">
        <v>159</v>
      </c>
      <c r="N8" s="280">
        <v>277.61698653199699</v>
      </c>
      <c r="O8" s="10" t="s">
        <v>181</v>
      </c>
      <c r="P8" s="280">
        <v>312.58891206581501</v>
      </c>
      <c r="Q8" s="10" t="s">
        <v>159</v>
      </c>
      <c r="R8" s="280">
        <v>261.77366570797699</v>
      </c>
      <c r="S8" s="10" t="s">
        <v>181</v>
      </c>
    </row>
    <row r="9" spans="1:19" x14ac:dyDescent="0.25">
      <c r="A9" s="12" t="s">
        <v>172</v>
      </c>
      <c r="B9" s="280">
        <v>263.53770262314498</v>
      </c>
      <c r="C9" s="10" t="s">
        <v>181</v>
      </c>
      <c r="D9" s="280">
        <v>255.69503299664399</v>
      </c>
      <c r="E9" s="10" t="s">
        <v>181</v>
      </c>
      <c r="F9" s="280">
        <v>333.75773552734597</v>
      </c>
      <c r="G9" s="10" t="s">
        <v>181</v>
      </c>
      <c r="H9" s="280">
        <v>242.36307428366999</v>
      </c>
      <c r="I9" s="10" t="s">
        <v>181</v>
      </c>
      <c r="J9" s="280">
        <v>272.44707612335299</v>
      </c>
      <c r="K9" s="10" t="s">
        <v>181</v>
      </c>
      <c r="L9" s="280">
        <v>299.52302823070403</v>
      </c>
      <c r="M9" s="10" t="s">
        <v>159</v>
      </c>
      <c r="N9" s="280">
        <v>266.40377106152101</v>
      </c>
      <c r="O9" s="10" t="s">
        <v>181</v>
      </c>
      <c r="P9" s="280">
        <v>270.18826751734298</v>
      </c>
      <c r="Q9" s="10" t="s">
        <v>159</v>
      </c>
      <c r="R9" s="280">
        <v>260.69130664007298</v>
      </c>
      <c r="S9" s="10" t="s">
        <v>181</v>
      </c>
    </row>
    <row r="10" spans="1:19" x14ac:dyDescent="0.25">
      <c r="A10" s="12" t="s">
        <v>173</v>
      </c>
      <c r="B10" s="280">
        <v>288.42045701844199</v>
      </c>
      <c r="C10" s="10" t="s">
        <v>181</v>
      </c>
      <c r="D10" s="280">
        <v>248.389959503309</v>
      </c>
      <c r="E10" s="10" t="s">
        <v>181</v>
      </c>
      <c r="F10" s="280">
        <v>370.86343675865697</v>
      </c>
      <c r="G10" s="10" t="s">
        <v>181</v>
      </c>
      <c r="H10" s="280">
        <v>367.32241299635001</v>
      </c>
      <c r="I10" s="10" t="s">
        <v>181</v>
      </c>
      <c r="J10" s="280">
        <v>315.73056845261499</v>
      </c>
      <c r="K10" s="10" t="s">
        <v>181</v>
      </c>
      <c r="L10" s="280">
        <v>310.96559385000302</v>
      </c>
      <c r="M10" s="10" t="s">
        <v>159</v>
      </c>
      <c r="N10" s="280">
        <v>294.36134153546902</v>
      </c>
      <c r="O10" s="10" t="s">
        <v>181</v>
      </c>
      <c r="P10" s="280">
        <v>280.24992060104398</v>
      </c>
      <c r="Q10" s="10" t="s">
        <v>159</v>
      </c>
      <c r="R10" s="280">
        <v>293.27587755441601</v>
      </c>
      <c r="S10" s="10" t="s">
        <v>181</v>
      </c>
    </row>
    <row r="11" spans="1:19" x14ac:dyDescent="0.25">
      <c r="A11" s="12" t="s">
        <v>174</v>
      </c>
      <c r="B11" s="280">
        <v>303.14387326038297</v>
      </c>
      <c r="C11" s="10" t="s">
        <v>181</v>
      </c>
      <c r="D11" s="280">
        <v>517.38023488096405</v>
      </c>
      <c r="E11" s="10" t="s">
        <v>159</v>
      </c>
      <c r="F11" s="280">
        <v>396.894111055324</v>
      </c>
      <c r="G11" s="10" t="s">
        <v>181</v>
      </c>
      <c r="H11" s="280">
        <v>414.74716281206798</v>
      </c>
      <c r="I11" s="10" t="s">
        <v>181</v>
      </c>
      <c r="J11" s="280">
        <v>355.73098000305902</v>
      </c>
      <c r="K11" s="10" t="s">
        <v>181</v>
      </c>
      <c r="L11" s="280">
        <v>327.93673478074402</v>
      </c>
      <c r="M11" s="10" t="s">
        <v>159</v>
      </c>
      <c r="N11" s="280">
        <v>285.46603781817203</v>
      </c>
      <c r="O11" s="10" t="s">
        <v>181</v>
      </c>
      <c r="P11" s="280">
        <v>262.16697405948798</v>
      </c>
      <c r="Q11" s="10" t="s">
        <v>159</v>
      </c>
      <c r="R11" s="280">
        <v>393.518715491031</v>
      </c>
      <c r="S11" s="10" t="s">
        <v>181</v>
      </c>
    </row>
    <row r="12" spans="1:19" x14ac:dyDescent="0.25">
      <c r="A12" s="12" t="s">
        <v>175</v>
      </c>
      <c r="B12" s="280">
        <v>342.93013704788899</v>
      </c>
      <c r="C12" s="10" t="s">
        <v>181</v>
      </c>
      <c r="D12" s="280">
        <v>533.78592582795795</v>
      </c>
      <c r="E12" s="10" t="s">
        <v>159</v>
      </c>
      <c r="F12" s="280">
        <v>452.43026761689498</v>
      </c>
      <c r="G12" s="10" t="s">
        <v>181</v>
      </c>
      <c r="H12" s="280">
        <v>417.74315848414</v>
      </c>
      <c r="I12" s="10" t="s">
        <v>181</v>
      </c>
      <c r="J12" s="280">
        <v>374.10631739595198</v>
      </c>
      <c r="K12" s="10" t="s">
        <v>181</v>
      </c>
      <c r="L12" s="280">
        <v>349.08160636151399</v>
      </c>
      <c r="M12" s="10" t="s">
        <v>159</v>
      </c>
      <c r="N12" s="280">
        <v>276.32519631453403</v>
      </c>
      <c r="O12" s="10" t="s">
        <v>181</v>
      </c>
      <c r="P12" s="280">
        <v>252.19919939935099</v>
      </c>
      <c r="Q12" s="10" t="s">
        <v>159</v>
      </c>
      <c r="R12" s="280">
        <v>399.60041240188701</v>
      </c>
      <c r="S12" s="10" t="s">
        <v>181</v>
      </c>
    </row>
    <row r="13" spans="1:19" x14ac:dyDescent="0.25">
      <c r="A13" s="12" t="s">
        <v>176</v>
      </c>
      <c r="B13" s="280">
        <v>227.12613573278799</v>
      </c>
      <c r="C13" s="10" t="s">
        <v>181</v>
      </c>
      <c r="D13" s="280">
        <v>372.953427043197</v>
      </c>
      <c r="E13" s="10" t="s">
        <v>159</v>
      </c>
      <c r="F13" s="280">
        <v>346.58507360493002</v>
      </c>
      <c r="G13" s="10" t="s">
        <v>181</v>
      </c>
      <c r="H13" s="280">
        <v>308.511004956801</v>
      </c>
      <c r="I13" s="10" t="s">
        <v>181</v>
      </c>
      <c r="J13" s="280">
        <v>301.06750332275698</v>
      </c>
      <c r="K13" s="10" t="s">
        <v>181</v>
      </c>
      <c r="L13" s="280">
        <v>288.96233760825902</v>
      </c>
      <c r="M13" s="10" t="s">
        <v>181</v>
      </c>
      <c r="N13" s="280">
        <v>207.91360000425999</v>
      </c>
      <c r="O13" s="10" t="s">
        <v>181</v>
      </c>
      <c r="P13" s="280">
        <v>244.92352556956899</v>
      </c>
      <c r="Q13" s="10" t="s">
        <v>159</v>
      </c>
      <c r="R13" s="280">
        <v>297.009161144014</v>
      </c>
      <c r="S13" s="10" t="s">
        <v>181</v>
      </c>
    </row>
    <row r="14" spans="1:19" x14ac:dyDescent="0.25">
      <c r="A14" s="12" t="s">
        <v>177</v>
      </c>
      <c r="B14" s="280">
        <v>203.58634777728</v>
      </c>
      <c r="C14" s="10" t="s">
        <v>181</v>
      </c>
      <c r="D14" s="280">
        <v>373.20276900654699</v>
      </c>
      <c r="E14" s="10" t="s">
        <v>181</v>
      </c>
      <c r="F14" s="280">
        <v>359.85396632957003</v>
      </c>
      <c r="G14" s="10" t="s">
        <v>181</v>
      </c>
      <c r="H14" s="280">
        <v>319.96082844633099</v>
      </c>
      <c r="I14" s="10" t="s">
        <v>181</v>
      </c>
      <c r="J14" s="280">
        <v>303.17560964851799</v>
      </c>
      <c r="K14" s="10" t="s">
        <v>181</v>
      </c>
      <c r="L14" s="280">
        <v>275.53721830897399</v>
      </c>
      <c r="M14" s="10" t="s">
        <v>181</v>
      </c>
      <c r="N14" s="280">
        <v>195.89253656100399</v>
      </c>
      <c r="O14" s="10" t="s">
        <v>181</v>
      </c>
      <c r="P14" s="280">
        <v>238.81233029158301</v>
      </c>
      <c r="Q14" s="10" t="s">
        <v>159</v>
      </c>
      <c r="R14" s="280">
        <v>295.14863968072098</v>
      </c>
      <c r="S14" s="10" t="s">
        <v>181</v>
      </c>
    </row>
    <row r="15" spans="1:19" x14ac:dyDescent="0.25">
      <c r="A15" s="12" t="s">
        <v>178</v>
      </c>
      <c r="B15" s="280">
        <v>288.62322611211601</v>
      </c>
      <c r="C15" s="10" t="s">
        <v>181</v>
      </c>
      <c r="D15" s="280">
        <v>375.46614612507102</v>
      </c>
      <c r="E15" s="10" t="s">
        <v>159</v>
      </c>
      <c r="F15" s="280">
        <v>374.26034735921701</v>
      </c>
      <c r="G15" s="10" t="s">
        <v>181</v>
      </c>
      <c r="H15" s="280">
        <v>338.52483294005299</v>
      </c>
      <c r="I15" s="10" t="s">
        <v>181</v>
      </c>
      <c r="J15" s="280">
        <v>343.33491093008797</v>
      </c>
      <c r="K15" s="10" t="s">
        <v>181</v>
      </c>
      <c r="L15" s="280">
        <v>291.94935657253399</v>
      </c>
      <c r="M15" s="10" t="s">
        <v>181</v>
      </c>
      <c r="N15" s="280">
        <v>200.58940340325199</v>
      </c>
      <c r="O15" s="10" t="s">
        <v>181</v>
      </c>
      <c r="P15" s="280">
        <v>235.33463048311199</v>
      </c>
      <c r="Q15" s="10" t="s">
        <v>159</v>
      </c>
      <c r="R15" s="280">
        <v>305.23640514321397</v>
      </c>
      <c r="S15" s="10" t="s">
        <v>181</v>
      </c>
    </row>
    <row r="16" spans="1:19" x14ac:dyDescent="0.25">
      <c r="A16" s="12" t="s">
        <v>182</v>
      </c>
      <c r="B16" s="280">
        <v>325.79562988411197</v>
      </c>
      <c r="C16" s="10" t="s">
        <v>181</v>
      </c>
      <c r="D16" s="280">
        <v>379.93924990889798</v>
      </c>
      <c r="E16" s="10" t="s">
        <v>159</v>
      </c>
      <c r="F16" s="280">
        <v>391.14706025602999</v>
      </c>
      <c r="G16" s="10" t="s">
        <v>181</v>
      </c>
      <c r="H16" s="280">
        <v>367.39105410371502</v>
      </c>
      <c r="I16" s="10" t="s">
        <v>181</v>
      </c>
      <c r="J16" s="280">
        <v>379.145208700252</v>
      </c>
      <c r="K16" s="10" t="s">
        <v>181</v>
      </c>
      <c r="L16" s="280">
        <v>304.95217622929198</v>
      </c>
      <c r="M16" s="10" t="s">
        <v>181</v>
      </c>
      <c r="N16" s="280">
        <v>198.79685223050001</v>
      </c>
      <c r="O16" s="10" t="s">
        <v>181</v>
      </c>
      <c r="P16" s="280">
        <v>243.80072967593901</v>
      </c>
      <c r="Q16" s="10" t="s">
        <v>159</v>
      </c>
      <c r="R16" s="280">
        <v>316.36072446058802</v>
      </c>
      <c r="S16" s="10" t="s">
        <v>181</v>
      </c>
    </row>
    <row r="17" spans="1:19" x14ac:dyDescent="0.25">
      <c r="A17" s="12" t="s">
        <v>183</v>
      </c>
      <c r="B17" s="280">
        <v>313.50848418505899</v>
      </c>
      <c r="C17" s="10" t="s">
        <v>181</v>
      </c>
      <c r="D17" s="280">
        <v>404.10111798249898</v>
      </c>
      <c r="E17" s="10" t="s">
        <v>159</v>
      </c>
      <c r="F17" s="280">
        <v>447.66564792176001</v>
      </c>
      <c r="G17" s="10" t="s">
        <v>181</v>
      </c>
      <c r="H17" s="280">
        <v>388.38850949687497</v>
      </c>
      <c r="I17" s="10" t="s">
        <v>181</v>
      </c>
      <c r="J17" s="280">
        <v>383.95502000244699</v>
      </c>
      <c r="K17" s="10" t="s">
        <v>181</v>
      </c>
      <c r="L17" s="280">
        <v>303.17203980305999</v>
      </c>
      <c r="M17" s="10" t="s">
        <v>181</v>
      </c>
      <c r="N17" s="280">
        <v>196.536247901237</v>
      </c>
      <c r="O17" s="10" t="s">
        <v>181</v>
      </c>
      <c r="P17" s="280">
        <v>250.29070788087299</v>
      </c>
      <c r="Q17" s="10" t="s">
        <v>159</v>
      </c>
      <c r="R17" s="280">
        <v>329.06981383871999</v>
      </c>
      <c r="S17" s="10" t="s">
        <v>181</v>
      </c>
    </row>
    <row r="18" spans="1:19" x14ac:dyDescent="0.25">
      <c r="A18" s="12" t="s">
        <v>184</v>
      </c>
      <c r="B18" s="280">
        <v>283.325925588149</v>
      </c>
      <c r="C18" s="10" t="s">
        <v>181</v>
      </c>
      <c r="D18" s="280">
        <v>413.04364434965203</v>
      </c>
      <c r="E18" s="10" t="s">
        <v>159</v>
      </c>
      <c r="F18" s="280">
        <v>514.81756606290401</v>
      </c>
      <c r="G18" s="10" t="s">
        <v>181</v>
      </c>
      <c r="H18" s="280">
        <v>386.18684459954699</v>
      </c>
      <c r="I18" s="10" t="s">
        <v>181</v>
      </c>
      <c r="J18" s="280">
        <v>367.13509016933</v>
      </c>
      <c r="K18" s="10" t="s">
        <v>181</v>
      </c>
      <c r="L18" s="280">
        <v>278.61890142207699</v>
      </c>
      <c r="M18" s="10" t="s">
        <v>181</v>
      </c>
      <c r="N18" s="280">
        <v>479.56804257628301</v>
      </c>
      <c r="O18" s="10" t="s">
        <v>181</v>
      </c>
      <c r="P18" s="280">
        <v>252.51505042514299</v>
      </c>
      <c r="Q18" s="10" t="s">
        <v>159</v>
      </c>
      <c r="R18" s="280">
        <v>400.51226460458901</v>
      </c>
      <c r="S18" s="10" t="s">
        <v>181</v>
      </c>
    </row>
    <row r="19" spans="1:19" x14ac:dyDescent="0.25">
      <c r="A19" s="12" t="s">
        <v>185</v>
      </c>
      <c r="B19" s="280">
        <v>276.53337669157997</v>
      </c>
      <c r="C19" s="10" t="s">
        <v>181</v>
      </c>
      <c r="D19" s="280">
        <v>427.32105839665797</v>
      </c>
      <c r="E19" s="10" t="s">
        <v>159</v>
      </c>
      <c r="F19" s="280">
        <v>560.28337292520803</v>
      </c>
      <c r="G19" s="10" t="s">
        <v>181</v>
      </c>
      <c r="H19" s="280">
        <v>355.29524493936901</v>
      </c>
      <c r="I19" s="10" t="s">
        <v>181</v>
      </c>
      <c r="J19" s="280">
        <v>376.77653301674798</v>
      </c>
      <c r="K19" s="10" t="s">
        <v>181</v>
      </c>
      <c r="L19" s="280">
        <v>290.77452911969698</v>
      </c>
      <c r="M19" s="10" t="s">
        <v>181</v>
      </c>
      <c r="N19" s="280">
        <v>472.645501227598</v>
      </c>
      <c r="O19" s="10" t="s">
        <v>181</v>
      </c>
      <c r="P19" s="280">
        <v>274.871015510772</v>
      </c>
      <c r="Q19" s="10" t="s">
        <v>159</v>
      </c>
      <c r="R19" s="280">
        <v>400.97686882134798</v>
      </c>
      <c r="S19" s="10" t="s">
        <v>181</v>
      </c>
    </row>
    <row r="20" spans="1:19" x14ac:dyDescent="0.25">
      <c r="A20" s="12" t="s">
        <v>186</v>
      </c>
      <c r="B20" s="280">
        <v>286.69620566567801</v>
      </c>
      <c r="C20" s="10" t="s">
        <v>181</v>
      </c>
      <c r="D20" s="280">
        <v>376.79205951472801</v>
      </c>
      <c r="E20" s="10" t="s">
        <v>159</v>
      </c>
      <c r="F20" s="280">
        <v>591.88161584324303</v>
      </c>
      <c r="G20" s="10" t="s">
        <v>181</v>
      </c>
      <c r="H20" s="280">
        <v>360.408423386957</v>
      </c>
      <c r="I20" s="10" t="s">
        <v>181</v>
      </c>
      <c r="J20" s="280">
        <v>337.55931469613699</v>
      </c>
      <c r="K20" s="10" t="s">
        <v>181</v>
      </c>
      <c r="L20" s="280">
        <v>293.71321094761998</v>
      </c>
      <c r="M20" s="10" t="s">
        <v>181</v>
      </c>
      <c r="N20" s="280">
        <v>461.279096309517</v>
      </c>
      <c r="O20" s="10" t="s">
        <v>181</v>
      </c>
      <c r="P20" s="280">
        <v>253.550721437623</v>
      </c>
      <c r="Q20" s="10" t="s">
        <v>159</v>
      </c>
      <c r="R20" s="280">
        <v>377.80565869129498</v>
      </c>
      <c r="S20" s="10" t="s">
        <v>181</v>
      </c>
    </row>
    <row r="21" spans="1:19" x14ac:dyDescent="0.25">
      <c r="A21" s="12" t="s">
        <v>188</v>
      </c>
      <c r="B21" s="280">
        <v>257.18989151030502</v>
      </c>
      <c r="C21" s="10" t="s">
        <v>181</v>
      </c>
      <c r="D21" s="280">
        <v>387.07524064736702</v>
      </c>
      <c r="E21" s="10" t="s">
        <v>159</v>
      </c>
      <c r="F21" s="280">
        <v>568.23883831271996</v>
      </c>
      <c r="G21" s="10" t="s">
        <v>181</v>
      </c>
      <c r="H21" s="280">
        <v>358.08130343885699</v>
      </c>
      <c r="I21" s="10" t="s">
        <v>181</v>
      </c>
      <c r="J21" s="280">
        <v>322.24715683420499</v>
      </c>
      <c r="K21" s="10" t="s">
        <v>181</v>
      </c>
      <c r="L21" s="280">
        <v>291.98572203636701</v>
      </c>
      <c r="M21" s="10" t="s">
        <v>181</v>
      </c>
      <c r="N21" s="280">
        <v>456.50722836564501</v>
      </c>
      <c r="O21" s="10" t="s">
        <v>181</v>
      </c>
      <c r="P21" s="280">
        <v>265.24649607866598</v>
      </c>
      <c r="Q21" s="10" t="s">
        <v>159</v>
      </c>
      <c r="R21" s="280">
        <v>378.72901395497098</v>
      </c>
      <c r="S21" s="10" t="s">
        <v>181</v>
      </c>
    </row>
    <row r="22" spans="1:19" x14ac:dyDescent="0.25">
      <c r="A22" s="12" t="s">
        <v>189</v>
      </c>
      <c r="B22" s="280">
        <v>264.16982097312098</v>
      </c>
      <c r="C22" s="10" t="s">
        <v>181</v>
      </c>
      <c r="D22" s="280">
        <v>317.63983332672001</v>
      </c>
      <c r="E22" s="10" t="s">
        <v>181</v>
      </c>
      <c r="F22" s="280">
        <v>447.099131073146</v>
      </c>
      <c r="G22" s="10" t="s">
        <v>181</v>
      </c>
      <c r="H22" s="280">
        <v>340.127519043223</v>
      </c>
      <c r="I22" s="10" t="s">
        <v>181</v>
      </c>
      <c r="J22" s="280">
        <v>300.14083312397503</v>
      </c>
      <c r="K22" s="10" t="s">
        <v>181</v>
      </c>
      <c r="L22" s="280">
        <v>281.12070719260203</v>
      </c>
      <c r="M22" s="10" t="s">
        <v>181</v>
      </c>
      <c r="N22" s="280">
        <v>430.21258267403402</v>
      </c>
      <c r="O22" s="10" t="s">
        <v>181</v>
      </c>
      <c r="P22" s="280">
        <v>252.93535042337001</v>
      </c>
      <c r="Q22" s="10" t="s">
        <v>159</v>
      </c>
      <c r="R22" s="280">
        <v>341.735526340376</v>
      </c>
      <c r="S22" s="10" t="s">
        <v>181</v>
      </c>
    </row>
    <row r="23" spans="1:19" x14ac:dyDescent="0.25">
      <c r="A23" s="12" t="s">
        <v>190</v>
      </c>
      <c r="B23" s="280">
        <v>221.79664891171001</v>
      </c>
      <c r="C23" s="10" t="s">
        <v>181</v>
      </c>
      <c r="D23" s="280">
        <v>373.521782938201</v>
      </c>
      <c r="E23" s="10" t="s">
        <v>159</v>
      </c>
      <c r="F23" s="280">
        <v>352.25385473819603</v>
      </c>
      <c r="G23" s="10" t="s">
        <v>181</v>
      </c>
      <c r="H23" s="280">
        <v>332.64625655831202</v>
      </c>
      <c r="I23" s="10" t="s">
        <v>181</v>
      </c>
      <c r="J23" s="280">
        <v>291.24870864359502</v>
      </c>
      <c r="K23" s="10" t="s">
        <v>181</v>
      </c>
      <c r="L23" s="280">
        <v>252.215324890376</v>
      </c>
      <c r="M23" s="10" t="s">
        <v>181</v>
      </c>
      <c r="N23" s="280">
        <v>415.77705073196898</v>
      </c>
      <c r="O23" s="10" t="s">
        <v>181</v>
      </c>
      <c r="P23" s="280">
        <v>241.24696107428699</v>
      </c>
      <c r="Q23" s="10" t="s">
        <v>159</v>
      </c>
      <c r="R23" s="280">
        <v>350.52400048082097</v>
      </c>
      <c r="S23" s="10" t="s">
        <v>181</v>
      </c>
    </row>
    <row r="24" spans="1:19" x14ac:dyDescent="0.25">
      <c r="A24" s="12" t="s">
        <v>191</v>
      </c>
      <c r="B24" s="280">
        <v>211.33637478268199</v>
      </c>
      <c r="C24" s="10" t="s">
        <v>181</v>
      </c>
      <c r="D24" s="280">
        <v>369.25953830725001</v>
      </c>
      <c r="E24" s="10" t="s">
        <v>159</v>
      </c>
      <c r="F24" s="280">
        <v>359.12076860035199</v>
      </c>
      <c r="G24" s="10" t="s">
        <v>181</v>
      </c>
      <c r="H24" s="280">
        <v>337.584715436203</v>
      </c>
      <c r="I24" s="10" t="s">
        <v>181</v>
      </c>
      <c r="J24" s="280">
        <v>282.23146547309102</v>
      </c>
      <c r="K24" s="10" t="s">
        <v>181</v>
      </c>
      <c r="L24" s="280">
        <v>244.81005974887299</v>
      </c>
      <c r="M24" s="10" t="s">
        <v>181</v>
      </c>
      <c r="N24" s="280">
        <v>420.479267664909</v>
      </c>
      <c r="O24" s="10" t="s">
        <v>181</v>
      </c>
      <c r="P24" s="280">
        <v>252.10519029221501</v>
      </c>
      <c r="Q24" s="10" t="s">
        <v>159</v>
      </c>
      <c r="R24" s="280">
        <v>351.37188843895802</v>
      </c>
      <c r="S24" s="10" t="s">
        <v>181</v>
      </c>
    </row>
    <row r="25" spans="1:19" x14ac:dyDescent="0.25">
      <c r="A25" s="12" t="s">
        <v>192</v>
      </c>
      <c r="B25" s="280">
        <v>216.628848283916</v>
      </c>
      <c r="C25" s="10" t="s">
        <v>181</v>
      </c>
      <c r="D25" s="280">
        <v>369.08467561222102</v>
      </c>
      <c r="E25" s="10" t="s">
        <v>159</v>
      </c>
      <c r="F25" s="280">
        <v>341.597798513589</v>
      </c>
      <c r="G25" s="10" t="s">
        <v>181</v>
      </c>
      <c r="H25" s="280">
        <v>335.05419108030497</v>
      </c>
      <c r="I25" s="10" t="s">
        <v>181</v>
      </c>
      <c r="J25" s="280">
        <v>266.61783101221903</v>
      </c>
      <c r="K25" s="10" t="s">
        <v>181</v>
      </c>
      <c r="L25" s="280">
        <v>234.37074890801901</v>
      </c>
      <c r="M25" s="10" t="s">
        <v>181</v>
      </c>
      <c r="N25" s="280">
        <v>384.64766148326498</v>
      </c>
      <c r="O25" s="10" t="s">
        <v>181</v>
      </c>
      <c r="P25" s="280">
        <v>252.25422112888401</v>
      </c>
      <c r="Q25" s="10" t="s">
        <v>159</v>
      </c>
      <c r="R25" s="280">
        <v>340.34341332647699</v>
      </c>
      <c r="S25" s="10" t="s">
        <v>181</v>
      </c>
    </row>
    <row r="26" spans="1:19" x14ac:dyDescent="0.25">
      <c r="A26" s="12" t="s">
        <v>193</v>
      </c>
      <c r="B26" s="280">
        <v>201.006046290547</v>
      </c>
      <c r="C26" s="10" t="s">
        <v>181</v>
      </c>
      <c r="D26" s="280">
        <v>360.34901259171698</v>
      </c>
      <c r="E26" s="10" t="s">
        <v>159</v>
      </c>
      <c r="F26" s="280">
        <v>355.88154157384099</v>
      </c>
      <c r="G26" s="10" t="s">
        <v>181</v>
      </c>
      <c r="H26" s="280">
        <v>322.238638064729</v>
      </c>
      <c r="I26" s="10" t="s">
        <v>181</v>
      </c>
      <c r="J26" s="280">
        <v>318.72546490261402</v>
      </c>
      <c r="K26" s="10" t="s">
        <v>181</v>
      </c>
      <c r="L26" s="280">
        <v>227.62485415057199</v>
      </c>
      <c r="M26" s="10" t="s">
        <v>181</v>
      </c>
      <c r="N26" s="280">
        <v>365.99246337929497</v>
      </c>
      <c r="O26" s="10" t="s">
        <v>181</v>
      </c>
      <c r="P26" s="280">
        <v>252.73545277101701</v>
      </c>
      <c r="Q26" s="10" t="s">
        <v>159</v>
      </c>
      <c r="R26" s="280">
        <v>333.98224041406701</v>
      </c>
      <c r="S26" s="10" t="s">
        <v>181</v>
      </c>
    </row>
    <row r="27" spans="1:19" x14ac:dyDescent="0.25">
      <c r="A27" s="12" t="s">
        <v>194</v>
      </c>
      <c r="B27" s="280">
        <v>176.48498000170201</v>
      </c>
      <c r="C27" s="10" t="s">
        <v>181</v>
      </c>
      <c r="D27" s="280">
        <v>382.76604665264102</v>
      </c>
      <c r="E27" s="10" t="s">
        <v>159</v>
      </c>
      <c r="F27" s="280">
        <v>408.76313589183098</v>
      </c>
      <c r="G27" s="10" t="s">
        <v>181</v>
      </c>
      <c r="H27" s="280">
        <v>323.42154626964901</v>
      </c>
      <c r="I27" s="10" t="s">
        <v>181</v>
      </c>
      <c r="J27" s="280">
        <v>310.24419951542302</v>
      </c>
      <c r="K27" s="10" t="s">
        <v>181</v>
      </c>
      <c r="L27" s="280">
        <v>225.18325309650999</v>
      </c>
      <c r="M27" s="10" t="s">
        <v>181</v>
      </c>
      <c r="N27" s="280">
        <v>375.94781952225998</v>
      </c>
      <c r="O27" s="10" t="s">
        <v>181</v>
      </c>
      <c r="P27" s="280">
        <v>242.53085179204899</v>
      </c>
      <c r="Q27" s="10" t="s">
        <v>159</v>
      </c>
      <c r="R27" s="280">
        <v>342.40815943041702</v>
      </c>
      <c r="S27" s="10" t="s">
        <v>181</v>
      </c>
    </row>
    <row r="28" spans="1:19" x14ac:dyDescent="0.25">
      <c r="A28" s="12" t="s">
        <v>196</v>
      </c>
      <c r="B28" s="280">
        <v>172.034943132747</v>
      </c>
      <c r="C28" s="10" t="s">
        <v>181</v>
      </c>
      <c r="D28" s="280">
        <v>397.253495275869</v>
      </c>
      <c r="E28" s="10" t="s">
        <v>159</v>
      </c>
      <c r="F28" s="280">
        <v>491.10655646892297</v>
      </c>
      <c r="G28" s="10" t="s">
        <v>181</v>
      </c>
      <c r="H28" s="280">
        <v>330.85628919058399</v>
      </c>
      <c r="I28" s="10" t="s">
        <v>181</v>
      </c>
      <c r="J28" s="280">
        <v>303.04694511372799</v>
      </c>
      <c r="K28" s="10" t="s">
        <v>181</v>
      </c>
      <c r="L28" s="280">
        <v>225.16591013028</v>
      </c>
      <c r="M28" s="10" t="s">
        <v>181</v>
      </c>
      <c r="N28" s="280">
        <v>377.17220115521201</v>
      </c>
      <c r="O28" s="10" t="s">
        <v>181</v>
      </c>
      <c r="P28" s="280">
        <v>211.80814398034599</v>
      </c>
      <c r="Q28" s="10" t="s">
        <v>159</v>
      </c>
      <c r="R28" s="280">
        <v>345.98597212225098</v>
      </c>
      <c r="S28" s="10" t="s">
        <v>181</v>
      </c>
    </row>
    <row r="29" spans="1:19" x14ac:dyDescent="0.25">
      <c r="A29" s="12" t="s">
        <v>197</v>
      </c>
      <c r="B29" s="280">
        <v>164.63594311234701</v>
      </c>
      <c r="C29" s="10" t="s">
        <v>181</v>
      </c>
      <c r="D29" s="280">
        <v>386.318944061715</v>
      </c>
      <c r="E29" s="10" t="s">
        <v>159</v>
      </c>
      <c r="F29" s="280">
        <v>471.757542004654</v>
      </c>
      <c r="G29" s="10" t="s">
        <v>181</v>
      </c>
      <c r="H29" s="280">
        <v>319.29095733510502</v>
      </c>
      <c r="I29" s="10" t="s">
        <v>181</v>
      </c>
      <c r="J29" s="280">
        <v>277.75480238723497</v>
      </c>
      <c r="K29" s="10" t="s">
        <v>181</v>
      </c>
      <c r="L29" s="280">
        <v>204.71911456757201</v>
      </c>
      <c r="M29" s="10" t="s">
        <v>181</v>
      </c>
      <c r="N29" s="280">
        <v>351.96304461672298</v>
      </c>
      <c r="O29" s="10" t="s">
        <v>181</v>
      </c>
      <c r="P29" s="280">
        <v>195.9071576716</v>
      </c>
      <c r="Q29" s="10" t="s">
        <v>159</v>
      </c>
      <c r="R29" s="280">
        <v>329.71510841997798</v>
      </c>
      <c r="S29" s="10" t="s">
        <v>181</v>
      </c>
    </row>
    <row r="30" spans="1:19" x14ac:dyDescent="0.25">
      <c r="A30" s="12" t="s">
        <v>199</v>
      </c>
      <c r="B30" s="280">
        <v>155.600431232988</v>
      </c>
      <c r="C30" s="10" t="s">
        <v>181</v>
      </c>
      <c r="D30" s="280">
        <v>389.04141451050799</v>
      </c>
      <c r="E30" s="10" t="s">
        <v>159</v>
      </c>
      <c r="F30" s="280">
        <v>526.914697048829</v>
      </c>
      <c r="G30" s="10" t="s">
        <v>469</v>
      </c>
      <c r="H30" s="280">
        <v>321.31952302674802</v>
      </c>
      <c r="I30" s="10" t="s">
        <v>181</v>
      </c>
      <c r="J30" s="280">
        <v>297.13972438355199</v>
      </c>
      <c r="K30" s="10" t="s">
        <v>201</v>
      </c>
      <c r="L30" s="280">
        <v>192.16437184086899</v>
      </c>
      <c r="M30" s="10" t="s">
        <v>181</v>
      </c>
      <c r="N30" s="280">
        <v>351.08374397027097</v>
      </c>
      <c r="O30" s="10" t="s">
        <v>181</v>
      </c>
      <c r="P30" s="280">
        <v>186.01929334053</v>
      </c>
      <c r="Q30" s="10" t="s">
        <v>201</v>
      </c>
      <c r="R30" s="280">
        <v>331.41861570199802</v>
      </c>
      <c r="S30" s="10" t="s">
        <v>444</v>
      </c>
    </row>
    <row r="31" spans="1:19" x14ac:dyDescent="0.25">
      <c r="A31" s="12" t="s">
        <v>200</v>
      </c>
      <c r="B31" s="280">
        <v>159.149645996006</v>
      </c>
      <c r="C31" s="10" t="s">
        <v>181</v>
      </c>
      <c r="D31" s="280">
        <v>401.27023882435498</v>
      </c>
      <c r="E31" s="10" t="s">
        <v>159</v>
      </c>
      <c r="F31" s="280">
        <v>529.87249500842597</v>
      </c>
      <c r="G31" s="10" t="s">
        <v>201</v>
      </c>
      <c r="H31" s="280">
        <v>331.51715022889903</v>
      </c>
      <c r="I31" s="10" t="s">
        <v>181</v>
      </c>
      <c r="J31" s="280">
        <v>301.69947294715701</v>
      </c>
      <c r="K31" s="10" t="s">
        <v>201</v>
      </c>
      <c r="L31" s="280">
        <v>202.12686621436501</v>
      </c>
      <c r="M31" s="10" t="s">
        <v>181</v>
      </c>
      <c r="N31" s="280">
        <v>360.64883553548998</v>
      </c>
      <c r="O31" s="10" t="s">
        <v>202</v>
      </c>
      <c r="P31" s="280">
        <v>193.73615227755701</v>
      </c>
      <c r="Q31" s="10" t="s">
        <v>201</v>
      </c>
      <c r="R31" s="280">
        <v>341.36581426015402</v>
      </c>
      <c r="S31" s="10" t="s">
        <v>202</v>
      </c>
    </row>
    <row r="32" spans="1:19" x14ac:dyDescent="0.25">
      <c r="A32" s="15" t="s">
        <v>203</v>
      </c>
      <c r="B32" s="281">
        <v>167.086799428619</v>
      </c>
      <c r="C32" s="14" t="s">
        <v>159</v>
      </c>
      <c r="D32" s="281">
        <v>350.497407846871</v>
      </c>
      <c r="E32" s="14" t="s">
        <v>159</v>
      </c>
      <c r="F32" s="281">
        <v>407.26040395824901</v>
      </c>
      <c r="G32" s="14" t="s">
        <v>159</v>
      </c>
      <c r="H32" s="281">
        <v>298.99384273937102</v>
      </c>
      <c r="I32" s="14" t="s">
        <v>181</v>
      </c>
      <c r="J32" s="281">
        <v>242.20694370284099</v>
      </c>
      <c r="K32" s="14" t="s">
        <v>159</v>
      </c>
      <c r="L32" s="281">
        <v>196.59225985690301</v>
      </c>
      <c r="M32" s="14" t="s">
        <v>181</v>
      </c>
      <c r="N32" s="281">
        <v>282.798113175894</v>
      </c>
      <c r="O32" s="14" t="s">
        <v>181</v>
      </c>
      <c r="P32" s="281">
        <v>202.57448201232401</v>
      </c>
      <c r="Q32" s="14" t="s">
        <v>159</v>
      </c>
      <c r="R32" s="281">
        <v>293.88432283134603</v>
      </c>
      <c r="S32" s="14" t="s">
        <v>181</v>
      </c>
    </row>
    <row r="34" spans="1:2" x14ac:dyDescent="0.25">
      <c r="A34" s="16" t="s">
        <v>204</v>
      </c>
      <c r="B34" s="16" t="s">
        <v>230</v>
      </c>
    </row>
    <row r="37" spans="1:2" x14ac:dyDescent="0.25">
      <c r="B37" s="16" t="s">
        <v>322</v>
      </c>
    </row>
    <row r="38" spans="1:2" x14ac:dyDescent="0.25">
      <c r="B38" s="16" t="s">
        <v>210</v>
      </c>
    </row>
    <row r="39" spans="1:2" x14ac:dyDescent="0.25">
      <c r="B39" s="16" t="s">
        <v>211</v>
      </c>
    </row>
    <row r="42" spans="1:2" x14ac:dyDescent="0.25">
      <c r="A42" s="17" t="str">
        <f>HYPERLINK("#'TOTAL 13'!A2", "&lt;&lt;&lt; Previous table")</f>
        <v>&lt;&lt;&lt; Previous table</v>
      </c>
    </row>
    <row r="43" spans="1:2" x14ac:dyDescent="0.25">
      <c r="A43" s="17" t="str">
        <f>HYPERLINK("#'TOTAL 16'!A2",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dimension ref="A1:S34"/>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HYPERLINK("#'INDEX'!B139", "Link to index")</f>
        <v>Link to index</v>
      </c>
    </row>
    <row r="2" spans="1:19" ht="15.75" customHeight="1" x14ac:dyDescent="0.25">
      <c r="A2" s="287" t="s">
        <v>473</v>
      </c>
      <c r="B2" s="286"/>
      <c r="C2" s="286"/>
      <c r="D2" s="286"/>
      <c r="E2" s="286"/>
      <c r="F2" s="286"/>
      <c r="G2" s="286"/>
      <c r="H2" s="286"/>
      <c r="I2" s="286"/>
      <c r="J2" s="286"/>
      <c r="K2" s="286"/>
      <c r="L2" s="286"/>
      <c r="M2" s="286"/>
      <c r="N2" s="286"/>
      <c r="O2" s="286"/>
      <c r="P2" s="286"/>
      <c r="Q2" s="286"/>
      <c r="R2" s="286"/>
      <c r="S2" s="286"/>
    </row>
    <row r="3" spans="1:19" ht="15.75" customHeight="1" x14ac:dyDescent="0.25">
      <c r="A3" s="287" t="s">
        <v>474</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475</v>
      </c>
      <c r="B6" s="288"/>
      <c r="C6" s="288"/>
      <c r="D6" s="288"/>
      <c r="E6" s="288"/>
      <c r="F6" s="288"/>
      <c r="G6" s="288"/>
      <c r="H6" s="288"/>
      <c r="I6" s="288"/>
      <c r="J6" s="288"/>
      <c r="K6" s="288"/>
      <c r="L6" s="288"/>
      <c r="M6" s="288"/>
      <c r="N6" s="288"/>
      <c r="O6" s="288"/>
      <c r="P6" s="288"/>
      <c r="Q6" s="288"/>
      <c r="R6" s="288"/>
      <c r="S6" s="288"/>
    </row>
    <row r="7" spans="1:19" x14ac:dyDescent="0.25">
      <c r="A7" s="12" t="s">
        <v>177</v>
      </c>
      <c r="B7" s="282">
        <v>4970</v>
      </c>
      <c r="C7" s="10" t="s">
        <v>159</v>
      </c>
      <c r="D7" s="282">
        <v>102958</v>
      </c>
      <c r="E7" s="10" t="s">
        <v>159</v>
      </c>
      <c r="F7" s="282">
        <v>1506</v>
      </c>
      <c r="G7" s="10" t="s">
        <v>159</v>
      </c>
      <c r="H7" s="282">
        <v>39761</v>
      </c>
      <c r="I7" s="10" t="s">
        <v>159</v>
      </c>
      <c r="J7" s="282">
        <v>15430</v>
      </c>
      <c r="K7" s="10" t="s">
        <v>159</v>
      </c>
      <c r="L7" s="282">
        <v>3194</v>
      </c>
      <c r="M7" s="10" t="s">
        <v>159</v>
      </c>
      <c r="N7" s="282">
        <v>29900</v>
      </c>
      <c r="O7" s="10" t="s">
        <v>159</v>
      </c>
      <c r="P7" s="282">
        <v>1283</v>
      </c>
      <c r="Q7" s="10" t="s">
        <v>159</v>
      </c>
      <c r="R7" s="282">
        <v>199002</v>
      </c>
      <c r="S7" s="10" t="s">
        <v>159</v>
      </c>
    </row>
    <row r="8" spans="1:19" x14ac:dyDescent="0.25">
      <c r="A8" s="12" t="s">
        <v>178</v>
      </c>
      <c r="B8" s="282">
        <v>5020</v>
      </c>
      <c r="C8" s="10" t="s">
        <v>159</v>
      </c>
      <c r="D8" s="282">
        <v>100969</v>
      </c>
      <c r="E8" s="10" t="s">
        <v>159</v>
      </c>
      <c r="F8" s="282">
        <v>1618</v>
      </c>
      <c r="G8" s="10" t="s">
        <v>159</v>
      </c>
      <c r="H8" s="282">
        <v>40920</v>
      </c>
      <c r="I8" s="10" t="s">
        <v>159</v>
      </c>
      <c r="J8" s="282">
        <v>15740</v>
      </c>
      <c r="K8" s="10" t="s">
        <v>159</v>
      </c>
      <c r="L8" s="282">
        <v>3409</v>
      </c>
      <c r="M8" s="10" t="s">
        <v>159</v>
      </c>
      <c r="N8" s="282">
        <v>29760</v>
      </c>
      <c r="O8" s="10" t="s">
        <v>159</v>
      </c>
      <c r="P8" s="282">
        <v>1286</v>
      </c>
      <c r="Q8" s="10" t="s">
        <v>159</v>
      </c>
      <c r="R8" s="282">
        <v>198722</v>
      </c>
      <c r="S8" s="10" t="s">
        <v>159</v>
      </c>
    </row>
    <row r="9" spans="1:19" x14ac:dyDescent="0.25">
      <c r="A9" s="12" t="s">
        <v>182</v>
      </c>
      <c r="B9" s="282">
        <v>5000</v>
      </c>
      <c r="C9" s="10" t="s">
        <v>159</v>
      </c>
      <c r="D9" s="282">
        <v>100656</v>
      </c>
      <c r="E9" s="10" t="s">
        <v>159</v>
      </c>
      <c r="F9" s="282">
        <v>1672</v>
      </c>
      <c r="G9" s="10" t="s">
        <v>159</v>
      </c>
      <c r="H9" s="282">
        <v>41824</v>
      </c>
      <c r="I9" s="10" t="s">
        <v>159</v>
      </c>
      <c r="J9" s="282">
        <v>15624</v>
      </c>
      <c r="K9" s="10" t="s">
        <v>159</v>
      </c>
      <c r="L9" s="282">
        <v>3447</v>
      </c>
      <c r="M9" s="10" t="s">
        <v>159</v>
      </c>
      <c r="N9" s="282">
        <v>29632</v>
      </c>
      <c r="O9" s="10" t="s">
        <v>159</v>
      </c>
      <c r="P9" s="282">
        <v>1300</v>
      </c>
      <c r="Q9" s="10" t="s">
        <v>159</v>
      </c>
      <c r="R9" s="282">
        <v>199155</v>
      </c>
      <c r="S9" s="10" t="s">
        <v>159</v>
      </c>
    </row>
    <row r="10" spans="1:19" x14ac:dyDescent="0.25">
      <c r="A10" s="12" t="s">
        <v>183</v>
      </c>
      <c r="B10" s="282">
        <v>5144</v>
      </c>
      <c r="C10" s="10" t="s">
        <v>159</v>
      </c>
      <c r="D10" s="282">
        <v>100233</v>
      </c>
      <c r="E10" s="10" t="s">
        <v>159</v>
      </c>
      <c r="F10" s="282">
        <v>1849</v>
      </c>
      <c r="G10" s="10" t="s">
        <v>159</v>
      </c>
      <c r="H10" s="282">
        <v>43590</v>
      </c>
      <c r="I10" s="10" t="s">
        <v>159</v>
      </c>
      <c r="J10" s="282">
        <v>15001</v>
      </c>
      <c r="K10" s="10" t="s">
        <v>159</v>
      </c>
      <c r="L10" s="282">
        <v>3566</v>
      </c>
      <c r="M10" s="10" t="s">
        <v>159</v>
      </c>
      <c r="N10" s="282">
        <v>29624</v>
      </c>
      <c r="O10" s="10" t="s">
        <v>159</v>
      </c>
      <c r="P10" s="282">
        <v>1500</v>
      </c>
      <c r="Q10" s="10" t="s">
        <v>159</v>
      </c>
      <c r="R10" s="282">
        <v>200507</v>
      </c>
      <c r="S10" s="10" t="s">
        <v>159</v>
      </c>
    </row>
    <row r="11" spans="1:19" x14ac:dyDescent="0.25">
      <c r="A11" s="12" t="s">
        <v>184</v>
      </c>
      <c r="B11" s="282">
        <v>5150</v>
      </c>
      <c r="C11" s="10" t="s">
        <v>159</v>
      </c>
      <c r="D11" s="282">
        <v>100034</v>
      </c>
      <c r="E11" s="10" t="s">
        <v>159</v>
      </c>
      <c r="F11" s="282">
        <v>1862</v>
      </c>
      <c r="G11" s="10" t="s">
        <v>159</v>
      </c>
      <c r="H11" s="282">
        <v>44181</v>
      </c>
      <c r="I11" s="10" t="s">
        <v>159</v>
      </c>
      <c r="J11" s="282">
        <v>13581</v>
      </c>
      <c r="K11" s="10" t="s">
        <v>159</v>
      </c>
      <c r="L11" s="282">
        <v>3680</v>
      </c>
      <c r="M11" s="10" t="s">
        <v>159</v>
      </c>
      <c r="N11" s="282">
        <v>29647</v>
      </c>
      <c r="O11" s="10" t="s">
        <v>159</v>
      </c>
      <c r="P11" s="282">
        <v>1500</v>
      </c>
      <c r="Q11" s="10" t="s">
        <v>159</v>
      </c>
      <c r="R11" s="282">
        <v>199635</v>
      </c>
      <c r="S11" s="10" t="s">
        <v>159</v>
      </c>
    </row>
    <row r="12" spans="1:19" x14ac:dyDescent="0.25">
      <c r="A12" s="12" t="s">
        <v>185</v>
      </c>
      <c r="B12" s="282">
        <v>5179</v>
      </c>
      <c r="C12" s="10" t="s">
        <v>159</v>
      </c>
      <c r="D12" s="282">
        <v>98872</v>
      </c>
      <c r="E12" s="10" t="s">
        <v>159</v>
      </c>
      <c r="F12" s="282">
        <v>1915</v>
      </c>
      <c r="G12" s="10" t="s">
        <v>159</v>
      </c>
      <c r="H12" s="282">
        <v>44978</v>
      </c>
      <c r="I12" s="10" t="s">
        <v>159</v>
      </c>
      <c r="J12" s="282">
        <v>13560</v>
      </c>
      <c r="K12" s="10" t="s">
        <v>159</v>
      </c>
      <c r="L12" s="282">
        <v>3665</v>
      </c>
      <c r="M12" s="10" t="s">
        <v>159</v>
      </c>
      <c r="N12" s="282">
        <v>29779</v>
      </c>
      <c r="O12" s="10" t="s">
        <v>159</v>
      </c>
      <c r="P12" s="282">
        <v>1750</v>
      </c>
      <c r="Q12" s="10" t="s">
        <v>159</v>
      </c>
      <c r="R12" s="282">
        <v>199698</v>
      </c>
      <c r="S12" s="10" t="s">
        <v>159</v>
      </c>
    </row>
    <row r="13" spans="1:19" x14ac:dyDescent="0.25">
      <c r="A13" s="12" t="s">
        <v>186</v>
      </c>
      <c r="B13" s="282">
        <v>5159</v>
      </c>
      <c r="C13" s="10" t="s">
        <v>159</v>
      </c>
      <c r="D13" s="282">
        <v>98774</v>
      </c>
      <c r="E13" s="10" t="s">
        <v>159</v>
      </c>
      <c r="F13" s="282">
        <v>2037</v>
      </c>
      <c r="G13" s="10" t="s">
        <v>159</v>
      </c>
      <c r="H13" s="282">
        <v>45116</v>
      </c>
      <c r="I13" s="10" t="s">
        <v>159</v>
      </c>
      <c r="J13" s="282">
        <v>13629</v>
      </c>
      <c r="K13" s="10" t="s">
        <v>159</v>
      </c>
      <c r="L13" s="282">
        <v>3723</v>
      </c>
      <c r="M13" s="10" t="s">
        <v>159</v>
      </c>
      <c r="N13" s="282">
        <v>29297</v>
      </c>
      <c r="O13" s="10" t="s">
        <v>159</v>
      </c>
      <c r="P13" s="282">
        <v>1750</v>
      </c>
      <c r="Q13" s="10" t="s">
        <v>159</v>
      </c>
      <c r="R13" s="282">
        <v>199485</v>
      </c>
      <c r="S13" s="10" t="s">
        <v>159</v>
      </c>
    </row>
    <row r="14" spans="1:19" x14ac:dyDescent="0.25">
      <c r="A14" s="12" t="s">
        <v>188</v>
      </c>
      <c r="B14" s="282">
        <v>5157</v>
      </c>
      <c r="C14" s="10" t="s">
        <v>159</v>
      </c>
      <c r="D14" s="282">
        <v>97067</v>
      </c>
      <c r="E14" s="10" t="s">
        <v>159</v>
      </c>
      <c r="F14" s="282">
        <v>2059</v>
      </c>
      <c r="G14" s="10" t="s">
        <v>159</v>
      </c>
      <c r="H14" s="282">
        <v>45378</v>
      </c>
      <c r="I14" s="10" t="s">
        <v>159</v>
      </c>
      <c r="J14" s="282">
        <v>13720</v>
      </c>
      <c r="K14" s="10" t="s">
        <v>159</v>
      </c>
      <c r="L14" s="282">
        <v>3698</v>
      </c>
      <c r="M14" s="10" t="s">
        <v>159</v>
      </c>
      <c r="N14" s="282">
        <v>29272</v>
      </c>
      <c r="O14" s="10" t="s">
        <v>159</v>
      </c>
      <c r="P14" s="282">
        <v>1750</v>
      </c>
      <c r="Q14" s="10" t="s">
        <v>159</v>
      </c>
      <c r="R14" s="282">
        <v>198101</v>
      </c>
      <c r="S14" s="10" t="s">
        <v>159</v>
      </c>
    </row>
    <row r="15" spans="1:19" x14ac:dyDescent="0.25">
      <c r="A15" s="12" t="s">
        <v>189</v>
      </c>
      <c r="B15" s="282">
        <v>5084</v>
      </c>
      <c r="C15" s="10" t="s">
        <v>159</v>
      </c>
      <c r="D15" s="282">
        <v>97170</v>
      </c>
      <c r="E15" s="10" t="s">
        <v>159</v>
      </c>
      <c r="F15" s="282">
        <v>2256</v>
      </c>
      <c r="G15" s="10" t="s">
        <v>159</v>
      </c>
      <c r="H15" s="282">
        <v>45848</v>
      </c>
      <c r="I15" s="10" t="s">
        <v>159</v>
      </c>
      <c r="J15" s="282">
        <v>13704</v>
      </c>
      <c r="K15" s="10" t="s">
        <v>159</v>
      </c>
      <c r="L15" s="282">
        <v>3697</v>
      </c>
      <c r="M15" s="10" t="s">
        <v>159</v>
      </c>
      <c r="N15" s="282">
        <v>29042</v>
      </c>
      <c r="O15" s="10" t="s">
        <v>159</v>
      </c>
      <c r="P15" s="282">
        <v>1750</v>
      </c>
      <c r="Q15" s="10" t="s">
        <v>159</v>
      </c>
      <c r="R15" s="282">
        <v>198551</v>
      </c>
      <c r="S15" s="10" t="s">
        <v>159</v>
      </c>
    </row>
    <row r="16" spans="1:19" x14ac:dyDescent="0.25">
      <c r="A16" s="12" t="s">
        <v>190</v>
      </c>
      <c r="B16" s="282">
        <v>5024</v>
      </c>
      <c r="C16" s="10" t="s">
        <v>159</v>
      </c>
      <c r="D16" s="282">
        <v>95992</v>
      </c>
      <c r="E16" s="10" t="s">
        <v>159</v>
      </c>
      <c r="F16" s="282">
        <v>2233</v>
      </c>
      <c r="G16" s="10" t="s">
        <v>159</v>
      </c>
      <c r="H16" s="282">
        <v>45757</v>
      </c>
      <c r="I16" s="10" t="s">
        <v>159</v>
      </c>
      <c r="J16" s="282">
        <v>13711</v>
      </c>
      <c r="K16" s="10" t="s">
        <v>159</v>
      </c>
      <c r="L16" s="282">
        <v>3704</v>
      </c>
      <c r="M16" s="10" t="s">
        <v>159</v>
      </c>
      <c r="N16" s="282">
        <v>29058</v>
      </c>
      <c r="O16" s="10" t="s">
        <v>159</v>
      </c>
      <c r="P16" s="282">
        <v>2000</v>
      </c>
      <c r="Q16" s="10" t="s">
        <v>159</v>
      </c>
      <c r="R16" s="282">
        <v>197479</v>
      </c>
      <c r="S16" s="10" t="s">
        <v>159</v>
      </c>
    </row>
    <row r="17" spans="1:19" x14ac:dyDescent="0.25">
      <c r="A17" s="12" t="s">
        <v>191</v>
      </c>
      <c r="B17" s="282">
        <v>4986</v>
      </c>
      <c r="C17" s="10" t="s">
        <v>159</v>
      </c>
      <c r="D17" s="282">
        <v>95610</v>
      </c>
      <c r="E17" s="10" t="s">
        <v>159</v>
      </c>
      <c r="F17" s="282">
        <v>2222</v>
      </c>
      <c r="G17" s="10" t="s">
        <v>159</v>
      </c>
      <c r="H17" s="282">
        <v>46152</v>
      </c>
      <c r="I17" s="10" t="s">
        <v>159</v>
      </c>
      <c r="J17" s="282">
        <v>13658</v>
      </c>
      <c r="K17" s="10" t="s">
        <v>159</v>
      </c>
      <c r="L17" s="282">
        <v>3690</v>
      </c>
      <c r="M17" s="10" t="s">
        <v>159</v>
      </c>
      <c r="N17" s="282">
        <v>28376</v>
      </c>
      <c r="O17" s="10" t="s">
        <v>159</v>
      </c>
      <c r="P17" s="282">
        <v>2000</v>
      </c>
      <c r="Q17" s="10" t="s">
        <v>159</v>
      </c>
      <c r="R17" s="282">
        <v>196694</v>
      </c>
      <c r="S17" s="10" t="s">
        <v>159</v>
      </c>
    </row>
    <row r="18" spans="1:19" x14ac:dyDescent="0.25">
      <c r="A18" s="12" t="s">
        <v>192</v>
      </c>
      <c r="B18" s="282">
        <v>4974</v>
      </c>
      <c r="C18" s="10" t="s">
        <v>159</v>
      </c>
      <c r="D18" s="282">
        <v>95559</v>
      </c>
      <c r="E18" s="10" t="s">
        <v>159</v>
      </c>
      <c r="F18" s="282">
        <v>2228</v>
      </c>
      <c r="G18" s="10" t="s">
        <v>159</v>
      </c>
      <c r="H18" s="282">
        <v>46657</v>
      </c>
      <c r="I18" s="10" t="s">
        <v>159</v>
      </c>
      <c r="J18" s="282">
        <v>13587</v>
      </c>
      <c r="K18" s="10" t="s">
        <v>159</v>
      </c>
      <c r="L18" s="282">
        <v>3526</v>
      </c>
      <c r="M18" s="10" t="s">
        <v>159</v>
      </c>
      <c r="N18" s="282">
        <v>28568</v>
      </c>
      <c r="O18" s="10" t="s">
        <v>159</v>
      </c>
      <c r="P18" s="282">
        <v>2100</v>
      </c>
      <c r="Q18" s="10" t="s">
        <v>159</v>
      </c>
      <c r="R18" s="282">
        <v>197199</v>
      </c>
      <c r="S18" s="10" t="s">
        <v>159</v>
      </c>
    </row>
    <row r="19" spans="1:19" x14ac:dyDescent="0.25">
      <c r="A19" s="12" t="s">
        <v>193</v>
      </c>
      <c r="B19" s="282">
        <v>4974</v>
      </c>
      <c r="C19" s="10" t="s">
        <v>159</v>
      </c>
      <c r="D19" s="282">
        <v>95012</v>
      </c>
      <c r="E19" s="10" t="s">
        <v>159</v>
      </c>
      <c r="F19" s="282">
        <v>2243</v>
      </c>
      <c r="G19" s="10" t="s">
        <v>159</v>
      </c>
      <c r="H19" s="282">
        <v>46663</v>
      </c>
      <c r="I19" s="10" t="s">
        <v>159</v>
      </c>
      <c r="J19" s="282">
        <v>13410</v>
      </c>
      <c r="K19" s="10" t="s">
        <v>159</v>
      </c>
      <c r="L19" s="282">
        <v>3546</v>
      </c>
      <c r="M19" s="10" t="s">
        <v>159</v>
      </c>
      <c r="N19" s="282">
        <v>28860</v>
      </c>
      <c r="O19" s="10" t="s">
        <v>159</v>
      </c>
      <c r="P19" s="282">
        <v>2192</v>
      </c>
      <c r="Q19" s="10" t="s">
        <v>159</v>
      </c>
      <c r="R19" s="282">
        <v>196900</v>
      </c>
      <c r="S19" s="10" t="s">
        <v>159</v>
      </c>
    </row>
    <row r="20" spans="1:19" x14ac:dyDescent="0.25">
      <c r="A20" s="12" t="s">
        <v>194</v>
      </c>
      <c r="B20" s="282">
        <v>5022</v>
      </c>
      <c r="C20" s="10" t="s">
        <v>159</v>
      </c>
      <c r="D20" s="282">
        <v>94864</v>
      </c>
      <c r="E20" s="10" t="s">
        <v>159</v>
      </c>
      <c r="F20" s="282">
        <v>2145</v>
      </c>
      <c r="G20" s="10" t="s">
        <v>159</v>
      </c>
      <c r="H20" s="282">
        <v>46697</v>
      </c>
      <c r="I20" s="10" t="s">
        <v>159</v>
      </c>
      <c r="J20" s="282">
        <v>13294</v>
      </c>
      <c r="K20" s="10" t="s">
        <v>159</v>
      </c>
      <c r="L20" s="282">
        <v>3495</v>
      </c>
      <c r="M20" s="10" t="s">
        <v>159</v>
      </c>
      <c r="N20" s="282">
        <v>28892</v>
      </c>
      <c r="O20" s="10" t="s">
        <v>159</v>
      </c>
      <c r="P20" s="282">
        <v>2252</v>
      </c>
      <c r="Q20" s="10" t="s">
        <v>159</v>
      </c>
      <c r="R20" s="282">
        <v>196661</v>
      </c>
      <c r="S20" s="10" t="s">
        <v>159</v>
      </c>
    </row>
    <row r="21" spans="1:19" x14ac:dyDescent="0.25">
      <c r="A21" s="12" t="s">
        <v>196</v>
      </c>
      <c r="B21" s="282">
        <v>4635</v>
      </c>
      <c r="C21" s="10" t="s">
        <v>159</v>
      </c>
      <c r="D21" s="282">
        <v>94408</v>
      </c>
      <c r="E21" s="10" t="s">
        <v>159</v>
      </c>
      <c r="F21" s="282">
        <v>2188</v>
      </c>
      <c r="G21" s="10" t="s">
        <v>159</v>
      </c>
      <c r="H21" s="282">
        <v>46481</v>
      </c>
      <c r="I21" s="10" t="s">
        <v>159</v>
      </c>
      <c r="J21" s="282">
        <v>13273</v>
      </c>
      <c r="K21" s="10" t="s">
        <v>159</v>
      </c>
      <c r="L21" s="282">
        <v>3596</v>
      </c>
      <c r="M21" s="10" t="s">
        <v>159</v>
      </c>
      <c r="N21" s="282">
        <v>28958</v>
      </c>
      <c r="O21" s="10" t="s">
        <v>159</v>
      </c>
      <c r="P21" s="282">
        <v>2190</v>
      </c>
      <c r="Q21" s="10" t="s">
        <v>159</v>
      </c>
      <c r="R21" s="282">
        <v>195729</v>
      </c>
      <c r="S21" s="10" t="s">
        <v>159</v>
      </c>
    </row>
    <row r="22" spans="1:19" x14ac:dyDescent="0.25">
      <c r="A22" s="12" t="s">
        <v>197</v>
      </c>
      <c r="B22" s="282">
        <v>4552</v>
      </c>
      <c r="C22" s="10" t="s">
        <v>159</v>
      </c>
      <c r="D22" s="282">
        <v>94303</v>
      </c>
      <c r="E22" s="10" t="s">
        <v>159</v>
      </c>
      <c r="F22" s="282">
        <v>2318</v>
      </c>
      <c r="G22" s="10" t="s">
        <v>159</v>
      </c>
      <c r="H22" s="282">
        <v>46601</v>
      </c>
      <c r="I22" s="10" t="s">
        <v>159</v>
      </c>
      <c r="J22" s="282">
        <v>13108</v>
      </c>
      <c r="K22" s="10" t="s">
        <v>159</v>
      </c>
      <c r="L22" s="282">
        <v>3596</v>
      </c>
      <c r="M22" s="10" t="s">
        <v>159</v>
      </c>
      <c r="N22" s="282">
        <v>28993</v>
      </c>
      <c r="O22" s="10" t="s">
        <v>159</v>
      </c>
      <c r="P22" s="282">
        <v>2402</v>
      </c>
      <c r="Q22" s="10" t="s">
        <v>159</v>
      </c>
      <c r="R22" s="282">
        <v>195873</v>
      </c>
      <c r="S22" s="10" t="s">
        <v>159</v>
      </c>
    </row>
    <row r="23" spans="1:19" x14ac:dyDescent="0.25">
      <c r="A23" s="12" t="s">
        <v>199</v>
      </c>
      <c r="B23" s="282">
        <v>4462</v>
      </c>
      <c r="C23" s="10" t="s">
        <v>159</v>
      </c>
      <c r="D23" s="282">
        <v>93620</v>
      </c>
      <c r="E23" s="10" t="s">
        <v>201</v>
      </c>
      <c r="F23" s="282">
        <v>2374</v>
      </c>
      <c r="G23" s="10" t="s">
        <v>159</v>
      </c>
      <c r="H23" s="282">
        <v>46224</v>
      </c>
      <c r="I23" s="10" t="s">
        <v>159</v>
      </c>
      <c r="J23" s="282">
        <v>12974</v>
      </c>
      <c r="K23" s="10" t="s">
        <v>159</v>
      </c>
      <c r="L23" s="282">
        <v>3566</v>
      </c>
      <c r="M23" s="10" t="s">
        <v>417</v>
      </c>
      <c r="N23" s="282">
        <v>29012</v>
      </c>
      <c r="O23" s="10" t="s">
        <v>159</v>
      </c>
      <c r="P23" s="282">
        <v>2419</v>
      </c>
      <c r="Q23" s="10" t="s">
        <v>159</v>
      </c>
      <c r="R23" s="282">
        <v>194651</v>
      </c>
      <c r="S23" s="10" t="s">
        <v>201</v>
      </c>
    </row>
    <row r="24" spans="1:19" x14ac:dyDescent="0.25">
      <c r="A24" s="12" t="s">
        <v>200</v>
      </c>
      <c r="B24" s="282">
        <v>3873</v>
      </c>
      <c r="C24" s="10" t="s">
        <v>159</v>
      </c>
      <c r="D24" s="282">
        <v>92818</v>
      </c>
      <c r="E24" s="10" t="s">
        <v>201</v>
      </c>
      <c r="F24" s="282">
        <v>2324</v>
      </c>
      <c r="G24" s="10" t="s">
        <v>159</v>
      </c>
      <c r="H24" s="282">
        <v>45711</v>
      </c>
      <c r="I24" s="10" t="s">
        <v>159</v>
      </c>
      <c r="J24" s="282">
        <v>12964</v>
      </c>
      <c r="K24" s="10" t="s">
        <v>159</v>
      </c>
      <c r="L24" s="282">
        <v>3566</v>
      </c>
      <c r="M24" s="10" t="s">
        <v>159</v>
      </c>
      <c r="N24" s="282">
        <v>29076</v>
      </c>
      <c r="O24" s="10" t="s">
        <v>159</v>
      </c>
      <c r="P24" s="282">
        <v>2466</v>
      </c>
      <c r="Q24" s="10" t="s">
        <v>159</v>
      </c>
      <c r="R24" s="282">
        <v>192798</v>
      </c>
      <c r="S24" s="10" t="s">
        <v>201</v>
      </c>
    </row>
    <row r="25" spans="1:19" x14ac:dyDescent="0.25">
      <c r="A25" s="15" t="s">
        <v>203</v>
      </c>
      <c r="B25" s="283">
        <v>3848</v>
      </c>
      <c r="C25" s="14" t="s">
        <v>159</v>
      </c>
      <c r="D25" s="283">
        <v>91675</v>
      </c>
      <c r="E25" s="14" t="s">
        <v>159</v>
      </c>
      <c r="F25" s="283">
        <v>2344</v>
      </c>
      <c r="G25" s="14" t="s">
        <v>159</v>
      </c>
      <c r="H25" s="283">
        <v>44918</v>
      </c>
      <c r="I25" s="14" t="s">
        <v>159</v>
      </c>
      <c r="J25" s="283">
        <v>12520</v>
      </c>
      <c r="K25" s="14" t="s">
        <v>159</v>
      </c>
      <c r="L25" s="283">
        <v>3521</v>
      </c>
      <c r="M25" s="14" t="s">
        <v>159</v>
      </c>
      <c r="N25" s="283">
        <v>29040</v>
      </c>
      <c r="O25" s="14" t="s">
        <v>159</v>
      </c>
      <c r="P25" s="283">
        <v>2483</v>
      </c>
      <c r="Q25" s="14" t="s">
        <v>159</v>
      </c>
      <c r="R25" s="283">
        <v>190349</v>
      </c>
      <c r="S25" s="14" t="s">
        <v>159</v>
      </c>
    </row>
    <row r="27" spans="1:19" x14ac:dyDescent="0.25">
      <c r="A27" s="16" t="s">
        <v>204</v>
      </c>
      <c r="B27" s="16" t="s">
        <v>476</v>
      </c>
    </row>
    <row r="29" spans="1:19" x14ac:dyDescent="0.25">
      <c r="B29" s="16" t="s">
        <v>477</v>
      </c>
    </row>
    <row r="31" spans="1:19" x14ac:dyDescent="0.25">
      <c r="B31" s="16" t="s">
        <v>211</v>
      </c>
    </row>
    <row r="34" spans="1:1" x14ac:dyDescent="0.25">
      <c r="A34" s="17" t="str">
        <f>HYPERLINK("#'TOTAL 14'!A2", "&lt;&lt;&lt; Previous table")</f>
        <v>&lt;&lt;&lt; Previous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46"/>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HYPERLINK("#'INDEX'!B17", "Link to index")</f>
        <v>Link to index</v>
      </c>
    </row>
    <row r="2" spans="1:19" ht="15.75" customHeight="1" x14ac:dyDescent="0.25">
      <c r="A2" s="287" t="s">
        <v>236</v>
      </c>
      <c r="B2" s="286"/>
      <c r="C2" s="286"/>
      <c r="D2" s="286"/>
      <c r="E2" s="286"/>
      <c r="F2" s="286"/>
      <c r="G2" s="286"/>
      <c r="H2" s="286"/>
      <c r="I2" s="286"/>
      <c r="J2" s="286"/>
      <c r="K2" s="286"/>
      <c r="L2" s="286"/>
      <c r="M2" s="286"/>
      <c r="N2" s="286"/>
      <c r="O2" s="286"/>
      <c r="P2" s="286"/>
      <c r="Q2" s="286"/>
      <c r="R2" s="286"/>
      <c r="S2" s="286"/>
    </row>
    <row r="3" spans="1:19" ht="15.75" customHeight="1" x14ac:dyDescent="0.25">
      <c r="A3" s="287" t="s">
        <v>35</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38">
        <v>19.8660914826498</v>
      </c>
      <c r="C7" s="10" t="s">
        <v>159</v>
      </c>
      <c r="D7" s="38">
        <v>0</v>
      </c>
      <c r="E7" s="10" t="s">
        <v>159</v>
      </c>
      <c r="F7" s="38">
        <v>5.4711135646687703</v>
      </c>
      <c r="G7" s="10" t="s">
        <v>159</v>
      </c>
      <c r="H7" s="38">
        <v>90.037958990536296</v>
      </c>
      <c r="I7" s="10" t="s">
        <v>159</v>
      </c>
      <c r="J7" s="38">
        <v>37.115246056782297</v>
      </c>
      <c r="K7" s="10" t="s">
        <v>159</v>
      </c>
      <c r="L7" s="38">
        <v>26.6639227129338</v>
      </c>
      <c r="M7" s="10" t="s">
        <v>159</v>
      </c>
      <c r="N7" s="38">
        <v>123.667605678233</v>
      </c>
      <c r="O7" s="10" t="s">
        <v>159</v>
      </c>
      <c r="P7" s="38">
        <v>108.13752681388</v>
      </c>
      <c r="Q7" s="10" t="s">
        <v>159</v>
      </c>
      <c r="R7" s="38">
        <v>410.95946529968501</v>
      </c>
      <c r="S7" s="10" t="s">
        <v>159</v>
      </c>
    </row>
    <row r="8" spans="1:19" x14ac:dyDescent="0.25">
      <c r="A8" s="12" t="s">
        <v>171</v>
      </c>
      <c r="B8" s="38">
        <v>13.1348381240545</v>
      </c>
      <c r="C8" s="10" t="s">
        <v>159</v>
      </c>
      <c r="D8" s="38">
        <v>108.66873071104401</v>
      </c>
      <c r="E8" s="10" t="s">
        <v>159</v>
      </c>
      <c r="F8" s="38">
        <v>5.7447413010590003</v>
      </c>
      <c r="G8" s="10" t="s">
        <v>159</v>
      </c>
      <c r="H8" s="38">
        <v>125.120535552194</v>
      </c>
      <c r="I8" s="10" t="s">
        <v>159</v>
      </c>
      <c r="J8" s="38">
        <v>31.3457730711044</v>
      </c>
      <c r="K8" s="10" t="s">
        <v>159</v>
      </c>
      <c r="L8" s="38">
        <v>29.357343419062001</v>
      </c>
      <c r="M8" s="10" t="s">
        <v>159</v>
      </c>
      <c r="N8" s="38">
        <v>193.24175491679301</v>
      </c>
      <c r="O8" s="10" t="s">
        <v>159</v>
      </c>
      <c r="P8" s="38">
        <v>112.785620272315</v>
      </c>
      <c r="Q8" s="10" t="s">
        <v>159</v>
      </c>
      <c r="R8" s="38">
        <v>619.39933736762498</v>
      </c>
      <c r="S8" s="10" t="s">
        <v>159</v>
      </c>
    </row>
    <row r="9" spans="1:19" x14ac:dyDescent="0.25">
      <c r="A9" s="12" t="s">
        <v>172</v>
      </c>
      <c r="B9" s="38">
        <v>6.1493686567164199</v>
      </c>
      <c r="C9" s="10" t="s">
        <v>159</v>
      </c>
      <c r="D9" s="38">
        <v>135.645298507463</v>
      </c>
      <c r="E9" s="10" t="s">
        <v>159</v>
      </c>
      <c r="F9" s="38">
        <v>4.0063283582089504</v>
      </c>
      <c r="G9" s="10" t="s">
        <v>159</v>
      </c>
      <c r="H9" s="38">
        <v>131.58716417910401</v>
      </c>
      <c r="I9" s="10" t="s">
        <v>159</v>
      </c>
      <c r="J9" s="38">
        <v>32.408088059701498</v>
      </c>
      <c r="K9" s="10" t="s">
        <v>159</v>
      </c>
      <c r="L9" s="38">
        <v>46.6875402985075</v>
      </c>
      <c r="M9" s="10" t="s">
        <v>159</v>
      </c>
      <c r="N9" s="38">
        <v>221.32201194029801</v>
      </c>
      <c r="O9" s="10" t="s">
        <v>159</v>
      </c>
      <c r="P9" s="38">
        <v>97.222537313432795</v>
      </c>
      <c r="Q9" s="10" t="s">
        <v>159</v>
      </c>
      <c r="R9" s="38">
        <v>675.02833731343298</v>
      </c>
      <c r="S9" s="10" t="s">
        <v>159</v>
      </c>
    </row>
    <row r="10" spans="1:19" x14ac:dyDescent="0.25">
      <c r="A10" s="12" t="s">
        <v>173</v>
      </c>
      <c r="B10" s="38">
        <v>5.9680477611940299</v>
      </c>
      <c r="C10" s="10" t="s">
        <v>159</v>
      </c>
      <c r="D10" s="38">
        <v>175.27686567164201</v>
      </c>
      <c r="E10" s="10" t="s">
        <v>159</v>
      </c>
      <c r="F10" s="38">
        <v>4.0615880597014904</v>
      </c>
      <c r="G10" s="10" t="s">
        <v>159</v>
      </c>
      <c r="H10" s="38">
        <v>138.81064328358201</v>
      </c>
      <c r="I10" s="10" t="s">
        <v>159</v>
      </c>
      <c r="J10" s="38">
        <v>35.108905970149301</v>
      </c>
      <c r="K10" s="10" t="s">
        <v>159</v>
      </c>
      <c r="L10" s="38">
        <v>40.824831343283599</v>
      </c>
      <c r="M10" s="10" t="s">
        <v>159</v>
      </c>
      <c r="N10" s="38">
        <v>301.48311641791003</v>
      </c>
      <c r="O10" s="10" t="s">
        <v>159</v>
      </c>
      <c r="P10" s="38">
        <v>92.946817910447706</v>
      </c>
      <c r="Q10" s="10" t="s">
        <v>159</v>
      </c>
      <c r="R10" s="38">
        <v>794.48081641790998</v>
      </c>
      <c r="S10" s="10" t="s">
        <v>159</v>
      </c>
    </row>
    <row r="11" spans="1:19" x14ac:dyDescent="0.25">
      <c r="A11" s="12" t="s">
        <v>174</v>
      </c>
      <c r="B11" s="38">
        <v>5.5580368731563397</v>
      </c>
      <c r="C11" s="10" t="s">
        <v>159</v>
      </c>
      <c r="D11" s="38">
        <v>183.78893805309701</v>
      </c>
      <c r="E11" s="10" t="s">
        <v>159</v>
      </c>
      <c r="F11" s="38">
        <v>4.9010383480825999</v>
      </c>
      <c r="G11" s="10" t="s">
        <v>159</v>
      </c>
      <c r="H11" s="38">
        <v>142.15741592920401</v>
      </c>
      <c r="I11" s="10" t="s">
        <v>159</v>
      </c>
      <c r="J11" s="38">
        <v>35.4762138643068</v>
      </c>
      <c r="K11" s="10" t="s">
        <v>159</v>
      </c>
      <c r="L11" s="38">
        <v>39.819230088495601</v>
      </c>
      <c r="M11" s="10" t="s">
        <v>159</v>
      </c>
      <c r="N11" s="38">
        <v>265.20726696165201</v>
      </c>
      <c r="O11" s="10" t="s">
        <v>159</v>
      </c>
      <c r="P11" s="38">
        <v>73.146973451327398</v>
      </c>
      <c r="Q11" s="10" t="s">
        <v>159</v>
      </c>
      <c r="R11" s="38">
        <v>750.05511356932197</v>
      </c>
      <c r="S11" s="10" t="s">
        <v>159</v>
      </c>
    </row>
    <row r="12" spans="1:19" x14ac:dyDescent="0.25">
      <c r="A12" s="12" t="s">
        <v>175</v>
      </c>
      <c r="B12" s="38">
        <v>5.9933933717579304</v>
      </c>
      <c r="C12" s="10" t="s">
        <v>159</v>
      </c>
      <c r="D12" s="38">
        <v>191.55518731988499</v>
      </c>
      <c r="E12" s="10" t="s">
        <v>159</v>
      </c>
      <c r="F12" s="38">
        <v>7.3271109510086401</v>
      </c>
      <c r="G12" s="10" t="s">
        <v>159</v>
      </c>
      <c r="H12" s="38">
        <v>151.438629682997</v>
      </c>
      <c r="I12" s="10" t="s">
        <v>159</v>
      </c>
      <c r="J12" s="38">
        <v>33.144548991354498</v>
      </c>
      <c r="K12" s="10" t="s">
        <v>159</v>
      </c>
      <c r="L12" s="38">
        <v>38.633908817002897</v>
      </c>
      <c r="M12" s="10" t="s">
        <v>159</v>
      </c>
      <c r="N12" s="38">
        <v>258.59783573486999</v>
      </c>
      <c r="O12" s="10" t="s">
        <v>159</v>
      </c>
      <c r="P12" s="38">
        <v>72.160789625360195</v>
      </c>
      <c r="Q12" s="10" t="s">
        <v>159</v>
      </c>
      <c r="R12" s="38">
        <v>758.85140449423602</v>
      </c>
      <c r="S12" s="10" t="s">
        <v>159</v>
      </c>
    </row>
    <row r="13" spans="1:19" x14ac:dyDescent="0.25">
      <c r="A13" s="12" t="s">
        <v>176</v>
      </c>
      <c r="B13" s="38">
        <v>5.7818559782608698</v>
      </c>
      <c r="C13" s="10" t="s">
        <v>159</v>
      </c>
      <c r="D13" s="38">
        <v>110.98396739130401</v>
      </c>
      <c r="E13" s="10" t="s">
        <v>159</v>
      </c>
      <c r="F13" s="38">
        <v>1.2890489130434799</v>
      </c>
      <c r="G13" s="10" t="s">
        <v>159</v>
      </c>
      <c r="H13" s="38">
        <v>75.456521739130395</v>
      </c>
      <c r="I13" s="10" t="s">
        <v>159</v>
      </c>
      <c r="J13" s="38">
        <v>21.975139945652199</v>
      </c>
      <c r="K13" s="10" t="s">
        <v>159</v>
      </c>
      <c r="L13" s="38">
        <v>25.072001358695701</v>
      </c>
      <c r="M13" s="10" t="s">
        <v>159</v>
      </c>
      <c r="N13" s="38">
        <v>166.41307065217401</v>
      </c>
      <c r="O13" s="10" t="s">
        <v>159</v>
      </c>
      <c r="P13" s="38">
        <v>66.274406249999998</v>
      </c>
      <c r="Q13" s="10" t="s">
        <v>159</v>
      </c>
      <c r="R13" s="38">
        <v>473.24601222826101</v>
      </c>
      <c r="S13" s="10" t="s">
        <v>159</v>
      </c>
    </row>
    <row r="14" spans="1:19" x14ac:dyDescent="0.25">
      <c r="A14" s="12" t="s">
        <v>177</v>
      </c>
      <c r="B14" s="38">
        <v>2.7327820343461</v>
      </c>
      <c r="C14" s="10" t="s">
        <v>159</v>
      </c>
      <c r="D14" s="38">
        <v>105.459709379128</v>
      </c>
      <c r="E14" s="10" t="s">
        <v>159</v>
      </c>
      <c r="F14" s="38">
        <v>1.2624597093791301</v>
      </c>
      <c r="G14" s="10" t="s">
        <v>159</v>
      </c>
      <c r="H14" s="38">
        <v>72.479859973579906</v>
      </c>
      <c r="I14" s="10" t="s">
        <v>159</v>
      </c>
      <c r="J14" s="38">
        <v>24.408573315719899</v>
      </c>
      <c r="K14" s="10" t="s">
        <v>159</v>
      </c>
      <c r="L14" s="38">
        <v>28.568882430647299</v>
      </c>
      <c r="M14" s="10" t="s">
        <v>159</v>
      </c>
      <c r="N14" s="38">
        <v>152.43054689564099</v>
      </c>
      <c r="O14" s="10" t="s">
        <v>159</v>
      </c>
      <c r="P14" s="38">
        <v>66.866040951122898</v>
      </c>
      <c r="Q14" s="10" t="s">
        <v>159</v>
      </c>
      <c r="R14" s="38">
        <v>454.20885468956402</v>
      </c>
      <c r="S14" s="10" t="s">
        <v>159</v>
      </c>
    </row>
    <row r="15" spans="1:19" x14ac:dyDescent="0.25">
      <c r="A15" s="12" t="s">
        <v>178</v>
      </c>
      <c r="B15" s="38">
        <v>3.0497333333333301</v>
      </c>
      <c r="C15" s="10" t="s">
        <v>159</v>
      </c>
      <c r="D15" s="38">
        <v>102.943333333333</v>
      </c>
      <c r="E15" s="10" t="s">
        <v>159</v>
      </c>
      <c r="F15" s="38">
        <v>0.95674999999999999</v>
      </c>
      <c r="G15" s="10" t="s">
        <v>159</v>
      </c>
      <c r="H15" s="38">
        <v>70.749066666666707</v>
      </c>
      <c r="I15" s="10" t="s">
        <v>159</v>
      </c>
      <c r="J15" s="38">
        <v>25.793683333333298</v>
      </c>
      <c r="K15" s="10" t="s">
        <v>159</v>
      </c>
      <c r="L15" s="38">
        <v>29.985583333333299</v>
      </c>
      <c r="M15" s="10" t="s">
        <v>159</v>
      </c>
      <c r="N15" s="38">
        <v>146.84258333333301</v>
      </c>
      <c r="O15" s="10" t="s">
        <v>159</v>
      </c>
      <c r="P15" s="38">
        <v>56.279150000000001</v>
      </c>
      <c r="Q15" s="10" t="s">
        <v>159</v>
      </c>
      <c r="R15" s="38">
        <v>436.59988333333303</v>
      </c>
      <c r="S15" s="10" t="s">
        <v>159</v>
      </c>
    </row>
    <row r="16" spans="1:19" x14ac:dyDescent="0.25">
      <c r="A16" s="12" t="s">
        <v>182</v>
      </c>
      <c r="B16" s="38">
        <v>3.02499749687109</v>
      </c>
      <c r="C16" s="10" t="s">
        <v>159</v>
      </c>
      <c r="D16" s="38">
        <v>101.65381727158901</v>
      </c>
      <c r="E16" s="10" t="s">
        <v>159</v>
      </c>
      <c r="F16" s="38">
        <v>3.0800237797246601</v>
      </c>
      <c r="G16" s="10" t="s">
        <v>159</v>
      </c>
      <c r="H16" s="38">
        <v>72.195931163954896</v>
      </c>
      <c r="I16" s="10" t="s">
        <v>159</v>
      </c>
      <c r="J16" s="38">
        <v>24.6691514392991</v>
      </c>
      <c r="K16" s="10" t="s">
        <v>159</v>
      </c>
      <c r="L16" s="38">
        <v>31.6661777221527</v>
      </c>
      <c r="M16" s="10" t="s">
        <v>159</v>
      </c>
      <c r="N16" s="38">
        <v>143.04951063829799</v>
      </c>
      <c r="O16" s="10" t="s">
        <v>159</v>
      </c>
      <c r="P16" s="38">
        <v>65.820122653316602</v>
      </c>
      <c r="Q16" s="10" t="s">
        <v>159</v>
      </c>
      <c r="R16" s="38">
        <v>445.15973216520598</v>
      </c>
      <c r="S16" s="10" t="s">
        <v>159</v>
      </c>
    </row>
    <row r="17" spans="1:19" x14ac:dyDescent="0.25">
      <c r="A17" s="12" t="s">
        <v>183</v>
      </c>
      <c r="B17" s="38">
        <v>2.9688789731051299</v>
      </c>
      <c r="C17" s="10" t="s">
        <v>159</v>
      </c>
      <c r="D17" s="38">
        <v>107.779217603912</v>
      </c>
      <c r="E17" s="10" t="s">
        <v>159</v>
      </c>
      <c r="F17" s="38">
        <v>7.3903728606356998</v>
      </c>
      <c r="G17" s="10" t="s">
        <v>159</v>
      </c>
      <c r="H17" s="38">
        <v>75.086188264058705</v>
      </c>
      <c r="I17" s="10" t="s">
        <v>159</v>
      </c>
      <c r="J17" s="38">
        <v>25.470973105134501</v>
      </c>
      <c r="K17" s="10" t="s">
        <v>159</v>
      </c>
      <c r="L17" s="38">
        <v>33.253141809291002</v>
      </c>
      <c r="M17" s="10" t="s">
        <v>159</v>
      </c>
      <c r="N17" s="38">
        <v>151.52598166259199</v>
      </c>
      <c r="O17" s="10" t="s">
        <v>159</v>
      </c>
      <c r="P17" s="38">
        <v>73.076289731051304</v>
      </c>
      <c r="Q17" s="10" t="s">
        <v>159</v>
      </c>
      <c r="R17" s="38">
        <v>476.55104400978001</v>
      </c>
      <c r="S17" s="10" t="s">
        <v>159</v>
      </c>
    </row>
    <row r="18" spans="1:19" x14ac:dyDescent="0.25">
      <c r="A18" s="12" t="s">
        <v>184</v>
      </c>
      <c r="B18" s="38">
        <v>2.6306670616113701</v>
      </c>
      <c r="C18" s="10" t="s">
        <v>159</v>
      </c>
      <c r="D18" s="38">
        <v>110.64155213270099</v>
      </c>
      <c r="E18" s="10" t="s">
        <v>159</v>
      </c>
      <c r="F18" s="38">
        <v>12.453514810426499</v>
      </c>
      <c r="G18" s="10" t="s">
        <v>159</v>
      </c>
      <c r="H18" s="38">
        <v>72.9159915427133</v>
      </c>
      <c r="I18" s="10" t="s">
        <v>159</v>
      </c>
      <c r="J18" s="38">
        <v>28.755014218009499</v>
      </c>
      <c r="K18" s="10" t="s">
        <v>159</v>
      </c>
      <c r="L18" s="38">
        <v>30.054582938388599</v>
      </c>
      <c r="M18" s="10" t="s">
        <v>159</v>
      </c>
      <c r="N18" s="38">
        <v>155.846803317536</v>
      </c>
      <c r="O18" s="10" t="s">
        <v>159</v>
      </c>
      <c r="P18" s="38">
        <v>81.095555687203799</v>
      </c>
      <c r="Q18" s="10" t="s">
        <v>159</v>
      </c>
      <c r="R18" s="38">
        <v>494.39368170859001</v>
      </c>
      <c r="S18" s="10" t="s">
        <v>159</v>
      </c>
    </row>
    <row r="19" spans="1:19" x14ac:dyDescent="0.25">
      <c r="A19" s="12" t="s">
        <v>185</v>
      </c>
      <c r="B19" s="38">
        <v>2.6375339470655899</v>
      </c>
      <c r="C19" s="10" t="s">
        <v>159</v>
      </c>
      <c r="D19" s="38">
        <v>117.99003452244</v>
      </c>
      <c r="E19" s="10" t="s">
        <v>159</v>
      </c>
      <c r="F19" s="38">
        <v>13.4699298043728</v>
      </c>
      <c r="G19" s="10" t="s">
        <v>159</v>
      </c>
      <c r="H19" s="38">
        <v>67.171239355581093</v>
      </c>
      <c r="I19" s="10" t="s">
        <v>159</v>
      </c>
      <c r="J19" s="38">
        <v>29.669261219792901</v>
      </c>
      <c r="K19" s="10" t="s">
        <v>159</v>
      </c>
      <c r="L19" s="38">
        <v>29.670592635212898</v>
      </c>
      <c r="M19" s="10" t="s">
        <v>159</v>
      </c>
      <c r="N19" s="38">
        <v>157.168264672037</v>
      </c>
      <c r="O19" s="10" t="s">
        <v>159</v>
      </c>
      <c r="P19" s="38">
        <v>102.38584579977</v>
      </c>
      <c r="Q19" s="10" t="s">
        <v>159</v>
      </c>
      <c r="R19" s="38">
        <v>520.16270195627203</v>
      </c>
      <c r="S19" s="10" t="s">
        <v>159</v>
      </c>
    </row>
    <row r="20" spans="1:19" x14ac:dyDescent="0.25">
      <c r="A20" s="12" t="s">
        <v>186</v>
      </c>
      <c r="B20" s="38">
        <v>2.4866481069042301</v>
      </c>
      <c r="C20" s="10" t="s">
        <v>159</v>
      </c>
      <c r="D20" s="38">
        <v>105.98532293986599</v>
      </c>
      <c r="E20" s="10" t="s">
        <v>159</v>
      </c>
      <c r="F20" s="38">
        <v>14.228007795100201</v>
      </c>
      <c r="G20" s="10" t="s">
        <v>159</v>
      </c>
      <c r="H20" s="38">
        <v>66.375863270779504</v>
      </c>
      <c r="I20" s="10" t="s">
        <v>159</v>
      </c>
      <c r="J20" s="38">
        <v>26.069864142539</v>
      </c>
      <c r="K20" s="10" t="s">
        <v>159</v>
      </c>
      <c r="L20" s="38">
        <v>30.503312917594702</v>
      </c>
      <c r="M20" s="10" t="s">
        <v>159</v>
      </c>
      <c r="N20" s="38">
        <v>156.29807349665899</v>
      </c>
      <c r="O20" s="10" t="s">
        <v>159</v>
      </c>
      <c r="P20" s="38">
        <v>107.852241648107</v>
      </c>
      <c r="Q20" s="10" t="s">
        <v>159</v>
      </c>
      <c r="R20" s="38">
        <v>509.79933431755001</v>
      </c>
      <c r="S20" s="10" t="s">
        <v>159</v>
      </c>
    </row>
    <row r="21" spans="1:19" x14ac:dyDescent="0.25">
      <c r="A21" s="12" t="s">
        <v>188</v>
      </c>
      <c r="B21" s="38">
        <v>2.5651414686825098</v>
      </c>
      <c r="C21" s="10" t="s">
        <v>159</v>
      </c>
      <c r="D21" s="38">
        <v>116.487159827214</v>
      </c>
      <c r="E21" s="10" t="s">
        <v>159</v>
      </c>
      <c r="F21" s="38">
        <v>14.489988120950301</v>
      </c>
      <c r="G21" s="10" t="s">
        <v>180</v>
      </c>
      <c r="H21" s="38">
        <v>68.632840172786203</v>
      </c>
      <c r="I21" s="10" t="s">
        <v>159</v>
      </c>
      <c r="J21" s="38">
        <v>26.604752699784001</v>
      </c>
      <c r="K21" s="10" t="s">
        <v>159</v>
      </c>
      <c r="L21" s="38">
        <v>30.9116414686825</v>
      </c>
      <c r="M21" s="10" t="s">
        <v>159</v>
      </c>
      <c r="N21" s="38">
        <v>170.38136933045399</v>
      </c>
      <c r="O21" s="10" t="s">
        <v>159</v>
      </c>
      <c r="P21" s="38">
        <v>113.480958963283</v>
      </c>
      <c r="Q21" s="10" t="s">
        <v>159</v>
      </c>
      <c r="R21" s="38">
        <v>543.55385205183597</v>
      </c>
      <c r="S21" s="10" t="s">
        <v>159</v>
      </c>
    </row>
    <row r="22" spans="1:19" x14ac:dyDescent="0.25">
      <c r="A22" s="12" t="s">
        <v>189</v>
      </c>
      <c r="B22" s="38">
        <v>2.63254113924051</v>
      </c>
      <c r="C22" s="10" t="s">
        <v>159</v>
      </c>
      <c r="D22" s="38">
        <v>111.53821729957799</v>
      </c>
      <c r="E22" s="10" t="s">
        <v>159</v>
      </c>
      <c r="F22" s="38">
        <v>13.650843752109701</v>
      </c>
      <c r="G22" s="10" t="s">
        <v>159</v>
      </c>
      <c r="H22" s="38">
        <v>106.041246835443</v>
      </c>
      <c r="I22" s="10" t="s">
        <v>159</v>
      </c>
      <c r="J22" s="38">
        <v>26.329072784810101</v>
      </c>
      <c r="K22" s="10" t="s">
        <v>159</v>
      </c>
      <c r="L22" s="38">
        <v>28.7468122362869</v>
      </c>
      <c r="M22" s="10" t="s">
        <v>159</v>
      </c>
      <c r="N22" s="38">
        <v>182.40568776371299</v>
      </c>
      <c r="O22" s="10" t="s">
        <v>159</v>
      </c>
      <c r="P22" s="38">
        <v>112.733051687764</v>
      </c>
      <c r="Q22" s="10" t="s">
        <v>159</v>
      </c>
      <c r="R22" s="38">
        <v>584.07747349894498</v>
      </c>
      <c r="S22" s="10" t="s">
        <v>159</v>
      </c>
    </row>
    <row r="23" spans="1:19" x14ac:dyDescent="0.25">
      <c r="A23" s="12" t="s">
        <v>190</v>
      </c>
      <c r="B23" s="38">
        <v>2.4643981576253799</v>
      </c>
      <c r="C23" s="10" t="s">
        <v>159</v>
      </c>
      <c r="D23" s="38">
        <v>143.316417604913</v>
      </c>
      <c r="E23" s="10" t="s">
        <v>159</v>
      </c>
      <c r="F23" s="38">
        <v>12.394279011259</v>
      </c>
      <c r="G23" s="10" t="s">
        <v>159</v>
      </c>
      <c r="H23" s="38">
        <v>97.1844472876151</v>
      </c>
      <c r="I23" s="10" t="s">
        <v>159</v>
      </c>
      <c r="J23" s="38">
        <v>25.288206755373601</v>
      </c>
      <c r="K23" s="10" t="s">
        <v>159</v>
      </c>
      <c r="L23" s="38">
        <v>28.2345895598772</v>
      </c>
      <c r="M23" s="10" t="s">
        <v>159</v>
      </c>
      <c r="N23" s="38">
        <v>196.179593654043</v>
      </c>
      <c r="O23" s="10" t="s">
        <v>159</v>
      </c>
      <c r="P23" s="38">
        <v>106.139650972364</v>
      </c>
      <c r="Q23" s="10" t="s">
        <v>159</v>
      </c>
      <c r="R23" s="38">
        <v>611.20158300307105</v>
      </c>
      <c r="S23" s="10" t="s">
        <v>159</v>
      </c>
    </row>
    <row r="24" spans="1:19" x14ac:dyDescent="0.25">
      <c r="A24" s="12" t="s">
        <v>191</v>
      </c>
      <c r="B24" s="38">
        <v>2.3394539999999999</v>
      </c>
      <c r="C24" s="10" t="s">
        <v>159</v>
      </c>
      <c r="D24" s="38">
        <v>154.29751999999999</v>
      </c>
      <c r="E24" s="10" t="s">
        <v>159</v>
      </c>
      <c r="F24" s="38">
        <v>12.839504366</v>
      </c>
      <c r="G24" s="10" t="s">
        <v>159</v>
      </c>
      <c r="H24" s="38">
        <v>98.407477999999998</v>
      </c>
      <c r="I24" s="10" t="s">
        <v>159</v>
      </c>
      <c r="J24" s="38">
        <v>26.966199</v>
      </c>
      <c r="K24" s="10" t="s">
        <v>159</v>
      </c>
      <c r="L24" s="38">
        <v>27.246193000000002</v>
      </c>
      <c r="M24" s="10" t="s">
        <v>159</v>
      </c>
      <c r="N24" s="38">
        <v>225.964414</v>
      </c>
      <c r="O24" s="10" t="s">
        <v>159</v>
      </c>
      <c r="P24" s="38">
        <v>123.07818899999999</v>
      </c>
      <c r="Q24" s="10" t="s">
        <v>159</v>
      </c>
      <c r="R24" s="38">
        <v>671.13895136600001</v>
      </c>
      <c r="S24" s="10" t="s">
        <v>159</v>
      </c>
    </row>
    <row r="25" spans="1:19" x14ac:dyDescent="0.25">
      <c r="A25" s="12" t="s">
        <v>192</v>
      </c>
      <c r="B25" s="38">
        <v>2.10589833822092</v>
      </c>
      <c r="C25" s="10" t="s">
        <v>159</v>
      </c>
      <c r="D25" s="38">
        <v>174.59050830889501</v>
      </c>
      <c r="E25" s="10" t="s">
        <v>159</v>
      </c>
      <c r="F25" s="38">
        <v>12.6415301593353</v>
      </c>
      <c r="G25" s="10" t="s">
        <v>159</v>
      </c>
      <c r="H25" s="38">
        <v>93.5699716520039</v>
      </c>
      <c r="I25" s="10" t="s">
        <v>159</v>
      </c>
      <c r="J25" s="38">
        <v>24.0753264907136</v>
      </c>
      <c r="K25" s="10" t="s">
        <v>159</v>
      </c>
      <c r="L25" s="38">
        <v>22.215983382209199</v>
      </c>
      <c r="M25" s="10" t="s">
        <v>159</v>
      </c>
      <c r="N25" s="38">
        <v>227.64512218963799</v>
      </c>
      <c r="O25" s="10" t="s">
        <v>159</v>
      </c>
      <c r="P25" s="38">
        <v>120.269188660802</v>
      </c>
      <c r="Q25" s="10" t="s">
        <v>159</v>
      </c>
      <c r="R25" s="38">
        <v>677.11352918181797</v>
      </c>
      <c r="S25" s="10" t="s">
        <v>159</v>
      </c>
    </row>
    <row r="26" spans="1:19" x14ac:dyDescent="0.25">
      <c r="A26" s="12" t="s">
        <v>193</v>
      </c>
      <c r="B26" s="38">
        <v>2.09141523809524</v>
      </c>
      <c r="C26" s="10" t="s">
        <v>159</v>
      </c>
      <c r="D26" s="38">
        <v>181.009895238095</v>
      </c>
      <c r="E26" s="10" t="s">
        <v>159</v>
      </c>
      <c r="F26" s="38">
        <v>12.382883958095199</v>
      </c>
      <c r="G26" s="10" t="s">
        <v>159</v>
      </c>
      <c r="H26" s="38">
        <v>93.348963809523795</v>
      </c>
      <c r="I26" s="10" t="s">
        <v>159</v>
      </c>
      <c r="J26" s="38">
        <v>22.364259047619001</v>
      </c>
      <c r="K26" s="10" t="s">
        <v>159</v>
      </c>
      <c r="L26" s="38">
        <v>22.698852428571399</v>
      </c>
      <c r="M26" s="10" t="s">
        <v>159</v>
      </c>
      <c r="N26" s="38">
        <v>228.84071599999999</v>
      </c>
      <c r="O26" s="10" t="s">
        <v>159</v>
      </c>
      <c r="P26" s="38">
        <v>140.446577142857</v>
      </c>
      <c r="Q26" s="10" t="s">
        <v>159</v>
      </c>
      <c r="R26" s="38">
        <v>703.183562862857</v>
      </c>
      <c r="S26" s="10" t="s">
        <v>159</v>
      </c>
    </row>
    <row r="27" spans="1:19" x14ac:dyDescent="0.25">
      <c r="A27" s="12" t="s">
        <v>194</v>
      </c>
      <c r="B27" s="38">
        <v>1.9900833333333301</v>
      </c>
      <c r="C27" s="10" t="s">
        <v>159</v>
      </c>
      <c r="D27" s="38">
        <v>239.63225</v>
      </c>
      <c r="E27" s="10" t="s">
        <v>159</v>
      </c>
      <c r="F27" s="38">
        <v>11.976628083333299</v>
      </c>
      <c r="G27" s="10" t="s">
        <v>159</v>
      </c>
      <c r="H27" s="38">
        <v>105.937</v>
      </c>
      <c r="I27" s="10" t="s">
        <v>159</v>
      </c>
      <c r="J27" s="38">
        <v>21.763083333333299</v>
      </c>
      <c r="K27" s="10" t="s">
        <v>159</v>
      </c>
      <c r="L27" s="38">
        <v>22.51275</v>
      </c>
      <c r="M27" s="10" t="s">
        <v>159</v>
      </c>
      <c r="N27" s="38">
        <v>222.56</v>
      </c>
      <c r="O27" s="10" t="s">
        <v>159</v>
      </c>
      <c r="P27" s="38">
        <v>119.47433333333301</v>
      </c>
      <c r="Q27" s="10" t="s">
        <v>159</v>
      </c>
      <c r="R27" s="38">
        <v>745.84612808333304</v>
      </c>
      <c r="S27" s="10" t="s">
        <v>159</v>
      </c>
    </row>
    <row r="28" spans="1:19" x14ac:dyDescent="0.25">
      <c r="A28" s="12" t="s">
        <v>196</v>
      </c>
      <c r="B28" s="38">
        <v>2.4571560480147698</v>
      </c>
      <c r="C28" s="10" t="s">
        <v>159</v>
      </c>
      <c r="D28" s="38">
        <v>253.43000646352701</v>
      </c>
      <c r="E28" s="10" t="s">
        <v>159</v>
      </c>
      <c r="F28" s="38">
        <v>23.764972299168999</v>
      </c>
      <c r="G28" s="10" t="s">
        <v>159</v>
      </c>
      <c r="H28" s="38">
        <v>106.928363413897</v>
      </c>
      <c r="I28" s="10" t="s">
        <v>159</v>
      </c>
      <c r="J28" s="38">
        <v>19.817497691597399</v>
      </c>
      <c r="K28" s="10" t="s">
        <v>159</v>
      </c>
      <c r="L28" s="38">
        <v>21.4082391505078</v>
      </c>
      <c r="M28" s="10" t="s">
        <v>159</v>
      </c>
      <c r="N28" s="38">
        <v>233.57939058171701</v>
      </c>
      <c r="O28" s="10" t="s">
        <v>159</v>
      </c>
      <c r="P28" s="38">
        <v>69.295005540166201</v>
      </c>
      <c r="Q28" s="10" t="s">
        <v>159</v>
      </c>
      <c r="R28" s="38">
        <v>730.68063118859698</v>
      </c>
      <c r="S28" s="10" t="s">
        <v>159</v>
      </c>
    </row>
    <row r="29" spans="1:19" x14ac:dyDescent="0.25">
      <c r="A29" s="12" t="s">
        <v>197</v>
      </c>
      <c r="B29" s="38">
        <v>2.8956497277677</v>
      </c>
      <c r="C29" s="10" t="s">
        <v>159</v>
      </c>
      <c r="D29" s="38">
        <v>269.40251542649702</v>
      </c>
      <c r="E29" s="10" t="s">
        <v>159</v>
      </c>
      <c r="F29" s="38">
        <v>22.074004034482801</v>
      </c>
      <c r="G29" s="10" t="s">
        <v>159</v>
      </c>
      <c r="H29" s="38">
        <v>109.24159814590701</v>
      </c>
      <c r="I29" s="10" t="s">
        <v>159</v>
      </c>
      <c r="J29" s="38">
        <v>18.141382032667899</v>
      </c>
      <c r="K29" s="10" t="s">
        <v>159</v>
      </c>
      <c r="L29" s="38">
        <v>19.6815989110708</v>
      </c>
      <c r="M29" s="10" t="s">
        <v>159</v>
      </c>
      <c r="N29" s="38">
        <v>218.04854029697199</v>
      </c>
      <c r="O29" s="10" t="s">
        <v>159</v>
      </c>
      <c r="P29" s="38">
        <v>64.959985480943701</v>
      </c>
      <c r="Q29" s="10" t="s">
        <v>187</v>
      </c>
      <c r="R29" s="38">
        <v>724.44527405630902</v>
      </c>
      <c r="S29" s="10" t="s">
        <v>159</v>
      </c>
    </row>
    <row r="30" spans="1:19" x14ac:dyDescent="0.25">
      <c r="A30" s="12" t="s">
        <v>199</v>
      </c>
      <c r="B30" s="38">
        <v>2.7477462154942098</v>
      </c>
      <c r="C30" s="10" t="s">
        <v>159</v>
      </c>
      <c r="D30" s="38">
        <v>261.83126357969701</v>
      </c>
      <c r="E30" s="10" t="s">
        <v>159</v>
      </c>
      <c r="F30" s="38">
        <v>20.574612644701698</v>
      </c>
      <c r="G30" s="10" t="s">
        <v>228</v>
      </c>
      <c r="H30" s="38">
        <v>101.704730186999</v>
      </c>
      <c r="I30" s="10" t="s">
        <v>159</v>
      </c>
      <c r="J30" s="38">
        <v>17.225185218165599</v>
      </c>
      <c r="K30" s="10" t="s">
        <v>159</v>
      </c>
      <c r="L30" s="38">
        <v>18.559166037399802</v>
      </c>
      <c r="M30" s="10" t="s">
        <v>159</v>
      </c>
      <c r="N30" s="38">
        <v>223.435088293571</v>
      </c>
      <c r="O30" s="10" t="s">
        <v>159</v>
      </c>
      <c r="P30" s="38">
        <v>62.808718610863799</v>
      </c>
      <c r="Q30" s="10" t="s">
        <v>159</v>
      </c>
      <c r="R30" s="38">
        <v>708.88651078689304</v>
      </c>
      <c r="S30" s="10" t="s">
        <v>201</v>
      </c>
    </row>
    <row r="31" spans="1:19" x14ac:dyDescent="0.25">
      <c r="A31" s="12" t="s">
        <v>200</v>
      </c>
      <c r="B31" s="38">
        <v>2.9061893076248899</v>
      </c>
      <c r="C31" s="10" t="s">
        <v>159</v>
      </c>
      <c r="D31" s="38">
        <v>246.96423575810701</v>
      </c>
      <c r="E31" s="10" t="s">
        <v>159</v>
      </c>
      <c r="F31" s="38">
        <v>19.6122147239264</v>
      </c>
      <c r="G31" s="10" t="s">
        <v>228</v>
      </c>
      <c r="H31" s="38">
        <v>111.865979842244</v>
      </c>
      <c r="I31" s="10" t="s">
        <v>159</v>
      </c>
      <c r="J31" s="38">
        <v>15.403006134969299</v>
      </c>
      <c r="K31" s="10" t="s">
        <v>159</v>
      </c>
      <c r="L31" s="38">
        <v>17.940756347063999</v>
      </c>
      <c r="M31" s="10" t="s">
        <v>198</v>
      </c>
      <c r="N31" s="38">
        <v>231.64737593075401</v>
      </c>
      <c r="O31" s="10" t="s">
        <v>201</v>
      </c>
      <c r="P31" s="38">
        <v>60.220785276073599</v>
      </c>
      <c r="Q31" s="10" t="s">
        <v>159</v>
      </c>
      <c r="R31" s="38">
        <v>706.56054332076303</v>
      </c>
      <c r="S31" s="10" t="s">
        <v>201</v>
      </c>
    </row>
    <row r="32" spans="1:19" x14ac:dyDescent="0.25">
      <c r="A32" s="15" t="s">
        <v>203</v>
      </c>
      <c r="B32" s="39">
        <v>2.0110000000000001</v>
      </c>
      <c r="C32" s="14" t="s">
        <v>159</v>
      </c>
      <c r="D32" s="39">
        <v>168.84100000000001</v>
      </c>
      <c r="E32" s="14" t="s">
        <v>159</v>
      </c>
      <c r="F32" s="39">
        <v>7.7480000000000002</v>
      </c>
      <c r="G32" s="14" t="s">
        <v>229</v>
      </c>
      <c r="H32" s="39">
        <v>84.282151389999996</v>
      </c>
      <c r="I32" s="14" t="s">
        <v>159</v>
      </c>
      <c r="J32" s="39">
        <v>11.65</v>
      </c>
      <c r="K32" s="14" t="s">
        <v>159</v>
      </c>
      <c r="L32" s="39">
        <v>14.266911</v>
      </c>
      <c r="M32" s="14" t="s">
        <v>159</v>
      </c>
      <c r="N32" s="39">
        <v>149.35275718208399</v>
      </c>
      <c r="O32" s="14" t="s">
        <v>159</v>
      </c>
      <c r="P32" s="39">
        <v>39.741999999999997</v>
      </c>
      <c r="Q32" s="14" t="s">
        <v>159</v>
      </c>
      <c r="R32" s="39">
        <v>477.893819572084</v>
      </c>
      <c r="S32" s="14" t="s">
        <v>159</v>
      </c>
    </row>
    <row r="34" spans="1:2" x14ac:dyDescent="0.25">
      <c r="A34" s="16" t="s">
        <v>204</v>
      </c>
      <c r="B34" s="16" t="s">
        <v>230</v>
      </c>
    </row>
    <row r="36" spans="1:2" x14ac:dyDescent="0.25">
      <c r="B36" s="16" t="s">
        <v>231</v>
      </c>
    </row>
    <row r="37" spans="1:2" x14ac:dyDescent="0.25">
      <c r="B37" s="16" t="s">
        <v>232</v>
      </c>
    </row>
    <row r="38" spans="1:2" x14ac:dyDescent="0.25">
      <c r="B38" s="16" t="s">
        <v>233</v>
      </c>
    </row>
    <row r="39" spans="1:2" x14ac:dyDescent="0.25">
      <c r="B39" s="16" t="s">
        <v>234</v>
      </c>
    </row>
    <row r="40" spans="1:2" x14ac:dyDescent="0.25">
      <c r="B40" s="16" t="s">
        <v>235</v>
      </c>
    </row>
    <row r="42" spans="1:2" x14ac:dyDescent="0.25">
      <c r="B42" s="16" t="s">
        <v>211</v>
      </c>
    </row>
    <row r="45" spans="1:2" x14ac:dyDescent="0.25">
      <c r="A45" s="17" t="str">
        <f>HYPERLINK("#'CASINO 11'!A2", "&lt;&lt;&lt; Previous table")</f>
        <v>&lt;&lt;&lt; Previous table</v>
      </c>
    </row>
    <row r="46" spans="1:2" x14ac:dyDescent="0.25">
      <c r="A46" s="17" t="str">
        <f>HYPERLINK("#'CASINO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46"/>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HYPERLINK("#'INDEX'!B18", "Link to index")</f>
        <v>Link to index</v>
      </c>
    </row>
    <row r="2" spans="1:19" ht="15.75" customHeight="1" x14ac:dyDescent="0.25">
      <c r="A2" s="287" t="s">
        <v>237</v>
      </c>
      <c r="B2" s="286"/>
      <c r="C2" s="286"/>
      <c r="D2" s="286"/>
      <c r="E2" s="286"/>
      <c r="F2" s="286"/>
      <c r="G2" s="286"/>
      <c r="H2" s="286"/>
      <c r="I2" s="286"/>
      <c r="J2" s="286"/>
      <c r="K2" s="286"/>
      <c r="L2" s="286"/>
      <c r="M2" s="286"/>
      <c r="N2" s="286"/>
      <c r="O2" s="286"/>
      <c r="P2" s="286"/>
      <c r="Q2" s="286"/>
      <c r="R2" s="286"/>
      <c r="S2" s="286"/>
    </row>
    <row r="3" spans="1:19" ht="15.75" customHeight="1" x14ac:dyDescent="0.25">
      <c r="A3" s="287" t="s">
        <v>36</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40">
        <v>49.100397367720802</v>
      </c>
      <c r="C7" s="10" t="s">
        <v>159</v>
      </c>
      <c r="D7" s="40">
        <v>0</v>
      </c>
      <c r="E7" s="10" t="s">
        <v>159</v>
      </c>
      <c r="F7" s="40">
        <v>24.855431425788101</v>
      </c>
      <c r="G7" s="10" t="s">
        <v>159</v>
      </c>
      <c r="H7" s="40">
        <v>20.9976947988593</v>
      </c>
      <c r="I7" s="10" t="s">
        <v>159</v>
      </c>
      <c r="J7" s="40">
        <v>18.3810022607964</v>
      </c>
      <c r="K7" s="10" t="s">
        <v>159</v>
      </c>
      <c r="L7" s="40">
        <v>42.1880255998244</v>
      </c>
      <c r="M7" s="10" t="s">
        <v>159</v>
      </c>
      <c r="N7" s="40">
        <v>20.178905173945001</v>
      </c>
      <c r="O7" s="10" t="s">
        <v>159</v>
      </c>
      <c r="P7" s="40">
        <v>47.1444494921247</v>
      </c>
      <c r="Q7" s="10" t="s">
        <v>159</v>
      </c>
      <c r="R7" s="40">
        <v>16.942832001896601</v>
      </c>
      <c r="S7" s="10" t="s">
        <v>159</v>
      </c>
    </row>
    <row r="8" spans="1:19" x14ac:dyDescent="0.25">
      <c r="A8" s="12" t="s">
        <v>171</v>
      </c>
      <c r="B8" s="40">
        <v>33.2897100902779</v>
      </c>
      <c r="C8" s="10" t="s">
        <v>159</v>
      </c>
      <c r="D8" s="40">
        <v>13.5368250679943</v>
      </c>
      <c r="E8" s="10" t="s">
        <v>159</v>
      </c>
      <c r="F8" s="40">
        <v>26.375639902598198</v>
      </c>
      <c r="G8" s="10" t="s">
        <v>159</v>
      </c>
      <c r="H8" s="40">
        <v>29.722467777305599</v>
      </c>
      <c r="I8" s="10" t="s">
        <v>159</v>
      </c>
      <c r="J8" s="40">
        <v>16.130368833115401</v>
      </c>
      <c r="K8" s="10" t="s">
        <v>159</v>
      </c>
      <c r="L8" s="40">
        <v>48.2297035966672</v>
      </c>
      <c r="M8" s="10" t="s">
        <v>159</v>
      </c>
      <c r="N8" s="40">
        <v>32.579312107301597</v>
      </c>
      <c r="O8" s="10" t="s">
        <v>159</v>
      </c>
      <c r="P8" s="40">
        <v>50.183764401498202</v>
      </c>
      <c r="Q8" s="10" t="s">
        <v>159</v>
      </c>
      <c r="R8" s="40">
        <v>26.263582263379799</v>
      </c>
      <c r="S8" s="10" t="s">
        <v>159</v>
      </c>
    </row>
    <row r="9" spans="1:19" x14ac:dyDescent="0.25">
      <c r="A9" s="12" t="s">
        <v>172</v>
      </c>
      <c r="B9" s="40">
        <v>15.608631428533901</v>
      </c>
      <c r="C9" s="10" t="s">
        <v>159</v>
      </c>
      <c r="D9" s="40">
        <v>16.9035258430808</v>
      </c>
      <c r="E9" s="10" t="s">
        <v>159</v>
      </c>
      <c r="F9" s="40">
        <v>18.073884794565402</v>
      </c>
      <c r="G9" s="10" t="s">
        <v>159</v>
      </c>
      <c r="H9" s="40">
        <v>31.055520913570302</v>
      </c>
      <c r="I9" s="10" t="s">
        <v>159</v>
      </c>
      <c r="J9" s="40">
        <v>16.818312576678</v>
      </c>
      <c r="K9" s="10" t="s">
        <v>159</v>
      </c>
      <c r="L9" s="40">
        <v>77.494582602414596</v>
      </c>
      <c r="M9" s="10" t="s">
        <v>159</v>
      </c>
      <c r="N9" s="40">
        <v>37.430074517576401</v>
      </c>
      <c r="O9" s="10" t="s">
        <v>159</v>
      </c>
      <c r="P9" s="40">
        <v>42.944366450457402</v>
      </c>
      <c r="Q9" s="10" t="s">
        <v>159</v>
      </c>
      <c r="R9" s="40">
        <v>28.618464209239001</v>
      </c>
      <c r="S9" s="10" t="s">
        <v>159</v>
      </c>
    </row>
    <row r="10" spans="1:19" x14ac:dyDescent="0.25">
      <c r="A10" s="12" t="s">
        <v>173</v>
      </c>
      <c r="B10" s="40">
        <v>15.028635290331801</v>
      </c>
      <c r="C10" s="10" t="s">
        <v>159</v>
      </c>
      <c r="D10" s="40">
        <v>21.578236467070798</v>
      </c>
      <c r="E10" s="10" t="s">
        <v>159</v>
      </c>
      <c r="F10" s="40">
        <v>17.8663668682204</v>
      </c>
      <c r="G10" s="10" t="s">
        <v>159</v>
      </c>
      <c r="H10" s="40">
        <v>32.203882470231598</v>
      </c>
      <c r="I10" s="10" t="s">
        <v>159</v>
      </c>
      <c r="J10" s="40">
        <v>18.095822144529802</v>
      </c>
      <c r="K10" s="10" t="s">
        <v>159</v>
      </c>
      <c r="L10" s="40">
        <v>67.639056183247206</v>
      </c>
      <c r="M10" s="10" t="s">
        <v>159</v>
      </c>
      <c r="N10" s="40">
        <v>50.470574273923901</v>
      </c>
      <c r="O10" s="10" t="s">
        <v>159</v>
      </c>
      <c r="P10" s="40">
        <v>40.276285862555198</v>
      </c>
      <c r="Q10" s="10" t="s">
        <v>159</v>
      </c>
      <c r="R10" s="40">
        <v>33.261651077673797</v>
      </c>
      <c r="S10" s="10" t="s">
        <v>159</v>
      </c>
    </row>
    <row r="11" spans="1:19" x14ac:dyDescent="0.25">
      <c r="A11" s="12" t="s">
        <v>174</v>
      </c>
      <c r="B11" s="40">
        <v>14.0166504207792</v>
      </c>
      <c r="C11" s="10" t="s">
        <v>159</v>
      </c>
      <c r="D11" s="40">
        <v>22.620117391478299</v>
      </c>
      <c r="E11" s="10" t="s">
        <v>159</v>
      </c>
      <c r="F11" s="40">
        <v>21.382491224021098</v>
      </c>
      <c r="G11" s="10" t="s">
        <v>159</v>
      </c>
      <c r="H11" s="40">
        <v>32.834344888720402</v>
      </c>
      <c r="I11" s="10" t="s">
        <v>159</v>
      </c>
      <c r="J11" s="40">
        <v>18.3722499400156</v>
      </c>
      <c r="K11" s="10" t="s">
        <v>159</v>
      </c>
      <c r="L11" s="40">
        <v>66.646102171267998</v>
      </c>
      <c r="M11" s="10" t="s">
        <v>159</v>
      </c>
      <c r="N11" s="40">
        <v>44.431305957790698</v>
      </c>
      <c r="O11" s="10" t="s">
        <v>159</v>
      </c>
      <c r="P11" s="40">
        <v>31.512062935906201</v>
      </c>
      <c r="Q11" s="10" t="s">
        <v>159</v>
      </c>
      <c r="R11" s="40">
        <v>31.380444779113802</v>
      </c>
      <c r="S11" s="10" t="s">
        <v>159</v>
      </c>
    </row>
    <row r="12" spans="1:19" x14ac:dyDescent="0.25">
      <c r="A12" s="12" t="s">
        <v>175</v>
      </c>
      <c r="B12" s="40">
        <v>15.2673052463047</v>
      </c>
      <c r="C12" s="10" t="s">
        <v>159</v>
      </c>
      <c r="D12" s="40">
        <v>23.820333733448599</v>
      </c>
      <c r="E12" s="10" t="s">
        <v>159</v>
      </c>
      <c r="F12" s="40">
        <v>32.063090239907801</v>
      </c>
      <c r="G12" s="10" t="s">
        <v>159</v>
      </c>
      <c r="H12" s="40">
        <v>35.192098485341603</v>
      </c>
      <c r="I12" s="10" t="s">
        <v>159</v>
      </c>
      <c r="J12" s="40">
        <v>17.446498195326001</v>
      </c>
      <c r="K12" s="10" t="s">
        <v>159</v>
      </c>
      <c r="L12" s="40">
        <v>65.974477013653996</v>
      </c>
      <c r="M12" s="10" t="s">
        <v>159</v>
      </c>
      <c r="N12" s="40">
        <v>43.796216049172699</v>
      </c>
      <c r="O12" s="10" t="s">
        <v>159</v>
      </c>
      <c r="P12" s="40">
        <v>31.294577818908799</v>
      </c>
      <c r="Q12" s="10" t="s">
        <v>159</v>
      </c>
      <c r="R12" s="40">
        <v>32.066793422575799</v>
      </c>
      <c r="S12" s="10" t="s">
        <v>159</v>
      </c>
    </row>
    <row r="13" spans="1:19" x14ac:dyDescent="0.25">
      <c r="A13" s="12" t="s">
        <v>176</v>
      </c>
      <c r="B13" s="40">
        <v>15.364660028699101</v>
      </c>
      <c r="C13" s="10" t="s">
        <v>159</v>
      </c>
      <c r="D13" s="40">
        <v>14.4323079273949</v>
      </c>
      <c r="E13" s="10" t="s">
        <v>159</v>
      </c>
      <c r="F13" s="40">
        <v>5.8804124894224303</v>
      </c>
      <c r="G13" s="10" t="s">
        <v>159</v>
      </c>
      <c r="H13" s="40">
        <v>18.246225977228001</v>
      </c>
      <c r="I13" s="10" t="s">
        <v>159</v>
      </c>
      <c r="J13" s="40">
        <v>12.182427029841699</v>
      </c>
      <c r="K13" s="10" t="s">
        <v>159</v>
      </c>
      <c r="L13" s="40">
        <v>45.225760166509303</v>
      </c>
      <c r="M13" s="10" t="s">
        <v>159</v>
      </c>
      <c r="N13" s="40">
        <v>29.4756790147004</v>
      </c>
      <c r="O13" s="10" t="s">
        <v>159</v>
      </c>
      <c r="P13" s="40">
        <v>29.971325377520799</v>
      </c>
      <c r="Q13" s="10" t="s">
        <v>159</v>
      </c>
      <c r="R13" s="40">
        <v>20.904070768242399</v>
      </c>
      <c r="S13" s="10" t="s">
        <v>159</v>
      </c>
    </row>
    <row r="14" spans="1:19" x14ac:dyDescent="0.25">
      <c r="A14" s="12" t="s">
        <v>177</v>
      </c>
      <c r="B14" s="40">
        <v>7.3462495300742203</v>
      </c>
      <c r="C14" s="10" t="s">
        <v>159</v>
      </c>
      <c r="D14" s="40">
        <v>13.9263678619796</v>
      </c>
      <c r="E14" s="10" t="s">
        <v>159</v>
      </c>
      <c r="F14" s="40">
        <v>5.8594027097964103</v>
      </c>
      <c r="G14" s="10" t="s">
        <v>159</v>
      </c>
      <c r="H14" s="40">
        <v>17.620114172929899</v>
      </c>
      <c r="I14" s="10" t="s">
        <v>159</v>
      </c>
      <c r="J14" s="40">
        <v>13.812142750268301</v>
      </c>
      <c r="K14" s="10" t="s">
        <v>159</v>
      </c>
      <c r="L14" s="40">
        <v>52.756507774331297</v>
      </c>
      <c r="M14" s="10" t="s">
        <v>159</v>
      </c>
      <c r="N14" s="40">
        <v>27.3755529109857</v>
      </c>
      <c r="O14" s="10" t="s">
        <v>159</v>
      </c>
      <c r="P14" s="40">
        <v>30.585781795695599</v>
      </c>
      <c r="Q14" s="10" t="s">
        <v>159</v>
      </c>
      <c r="R14" s="40">
        <v>20.332400077271298</v>
      </c>
      <c r="S14" s="10" t="s">
        <v>159</v>
      </c>
    </row>
    <row r="15" spans="1:19" x14ac:dyDescent="0.25">
      <c r="A15" s="12" t="s">
        <v>178</v>
      </c>
      <c r="B15" s="40">
        <v>8.3255551213704795</v>
      </c>
      <c r="C15" s="10" t="s">
        <v>159</v>
      </c>
      <c r="D15" s="40">
        <v>13.8709824742935</v>
      </c>
      <c r="E15" s="10" t="s">
        <v>159</v>
      </c>
      <c r="F15" s="40">
        <v>4.5605922406295702</v>
      </c>
      <c r="G15" s="10" t="s">
        <v>159</v>
      </c>
      <c r="H15" s="40">
        <v>17.252626950827199</v>
      </c>
      <c r="I15" s="10" t="s">
        <v>159</v>
      </c>
      <c r="J15" s="40">
        <v>14.909146717355499</v>
      </c>
      <c r="K15" s="10" t="s">
        <v>159</v>
      </c>
      <c r="L15" s="40">
        <v>56.482099798547601</v>
      </c>
      <c r="M15" s="10" t="s">
        <v>159</v>
      </c>
      <c r="N15" s="40">
        <v>26.794837267275799</v>
      </c>
      <c r="O15" s="10" t="s">
        <v>159</v>
      </c>
      <c r="P15" s="40">
        <v>26.0949945562352</v>
      </c>
      <c r="Q15" s="10" t="s">
        <v>159</v>
      </c>
      <c r="R15" s="40">
        <v>19.846693284279599</v>
      </c>
      <c r="S15" s="10" t="s">
        <v>159</v>
      </c>
    </row>
    <row r="16" spans="1:19" x14ac:dyDescent="0.25">
      <c r="A16" s="12" t="s">
        <v>182</v>
      </c>
      <c r="B16" s="40">
        <v>8.3576213785474405</v>
      </c>
      <c r="C16" s="10" t="s">
        <v>159</v>
      </c>
      <c r="D16" s="40">
        <v>13.9186419688097</v>
      </c>
      <c r="E16" s="10" t="s">
        <v>159</v>
      </c>
      <c r="F16" s="40">
        <v>14.9815108293714</v>
      </c>
      <c r="G16" s="10" t="s">
        <v>159</v>
      </c>
      <c r="H16" s="40">
        <v>17.553041205127901</v>
      </c>
      <c r="I16" s="10" t="s">
        <v>159</v>
      </c>
      <c r="J16" s="40">
        <v>14.480317995807001</v>
      </c>
      <c r="K16" s="10" t="s">
        <v>159</v>
      </c>
      <c r="L16" s="40">
        <v>60.245162658908697</v>
      </c>
      <c r="M16" s="10" t="s">
        <v>159</v>
      </c>
      <c r="N16" s="40">
        <v>26.367686791800701</v>
      </c>
      <c r="O16" s="10" t="s">
        <v>159</v>
      </c>
      <c r="P16" s="40">
        <v>30.723413574430602</v>
      </c>
      <c r="Q16" s="10" t="s">
        <v>159</v>
      </c>
      <c r="R16" s="40">
        <v>20.4360412959361</v>
      </c>
      <c r="S16" s="10" t="s">
        <v>159</v>
      </c>
    </row>
    <row r="17" spans="1:19" x14ac:dyDescent="0.25">
      <c r="A17" s="12" t="s">
        <v>183</v>
      </c>
      <c r="B17" s="40">
        <v>8.3040903282469607</v>
      </c>
      <c r="C17" s="10" t="s">
        <v>159</v>
      </c>
      <c r="D17" s="40">
        <v>14.9912737802031</v>
      </c>
      <c r="E17" s="10" t="s">
        <v>159</v>
      </c>
      <c r="F17" s="40">
        <v>36.2847222222222</v>
      </c>
      <c r="G17" s="10" t="s">
        <v>159</v>
      </c>
      <c r="H17" s="40">
        <v>18.220703010366599</v>
      </c>
      <c r="I17" s="10" t="s">
        <v>159</v>
      </c>
      <c r="J17" s="40">
        <v>15.168802201194699</v>
      </c>
      <c r="K17" s="10" t="s">
        <v>159</v>
      </c>
      <c r="L17" s="40">
        <v>64.014245960649305</v>
      </c>
      <c r="M17" s="10" t="s">
        <v>159</v>
      </c>
      <c r="N17" s="40">
        <v>28.186961310383602</v>
      </c>
      <c r="O17" s="10" t="s">
        <v>159</v>
      </c>
      <c r="P17" s="40">
        <v>34.277214526002098</v>
      </c>
      <c r="Q17" s="10" t="s">
        <v>159</v>
      </c>
      <c r="R17" s="40">
        <v>22.0827757698227</v>
      </c>
      <c r="S17" s="10" t="s">
        <v>159</v>
      </c>
    </row>
    <row r="18" spans="1:19" x14ac:dyDescent="0.25">
      <c r="A18" s="12" t="s">
        <v>184</v>
      </c>
      <c r="B18" s="40">
        <v>7.4843118060241096</v>
      </c>
      <c r="C18" s="10" t="s">
        <v>159</v>
      </c>
      <c r="D18" s="40">
        <v>15.739997320436601</v>
      </c>
      <c r="E18" s="10" t="s">
        <v>159</v>
      </c>
      <c r="F18" s="40">
        <v>61.836758309452698</v>
      </c>
      <c r="G18" s="10" t="s">
        <v>159</v>
      </c>
      <c r="H18" s="40">
        <v>17.8149144752167</v>
      </c>
      <c r="I18" s="10" t="s">
        <v>159</v>
      </c>
      <c r="J18" s="40">
        <v>17.485879627024602</v>
      </c>
      <c r="K18" s="10" t="s">
        <v>159</v>
      </c>
      <c r="L18" s="40">
        <v>59.156206490885303</v>
      </c>
      <c r="M18" s="10" t="s">
        <v>159</v>
      </c>
      <c r="N18" s="40">
        <v>29.433474356972901</v>
      </c>
      <c r="O18" s="10" t="s">
        <v>159</v>
      </c>
      <c r="P18" s="40">
        <v>38.4530007504436</v>
      </c>
      <c r="Q18" s="10" t="s">
        <v>159</v>
      </c>
      <c r="R18" s="40">
        <v>23.2832359278468</v>
      </c>
      <c r="S18" s="10" t="s">
        <v>159</v>
      </c>
    </row>
    <row r="19" spans="1:19" x14ac:dyDescent="0.25">
      <c r="A19" s="12" t="s">
        <v>185</v>
      </c>
      <c r="B19" s="40">
        <v>7.5752795798224497</v>
      </c>
      <c r="C19" s="10" t="s">
        <v>159</v>
      </c>
      <c r="D19" s="40">
        <v>17.070597283093701</v>
      </c>
      <c r="E19" s="10" t="s">
        <v>159</v>
      </c>
      <c r="F19" s="40">
        <v>67.258790445355999</v>
      </c>
      <c r="G19" s="10" t="s">
        <v>159</v>
      </c>
      <c r="H19" s="40">
        <v>16.4735592370265</v>
      </c>
      <c r="I19" s="10" t="s">
        <v>159</v>
      </c>
      <c r="J19" s="40">
        <v>18.351532650270499</v>
      </c>
      <c r="K19" s="10" t="s">
        <v>159</v>
      </c>
      <c r="L19" s="40">
        <v>59.559126163253701</v>
      </c>
      <c r="M19" s="10" t="s">
        <v>159</v>
      </c>
      <c r="N19" s="40">
        <v>29.994947312680502</v>
      </c>
      <c r="O19" s="10" t="s">
        <v>159</v>
      </c>
      <c r="P19" s="40">
        <v>48.734286915667802</v>
      </c>
      <c r="Q19" s="10" t="s">
        <v>159</v>
      </c>
      <c r="R19" s="40">
        <v>24.774516980180401</v>
      </c>
      <c r="S19" s="10" t="s">
        <v>159</v>
      </c>
    </row>
    <row r="20" spans="1:19" x14ac:dyDescent="0.25">
      <c r="A20" s="12" t="s">
        <v>186</v>
      </c>
      <c r="B20" s="40">
        <v>7.2231485068105297</v>
      </c>
      <c r="C20" s="10" t="s">
        <v>159</v>
      </c>
      <c r="D20" s="40">
        <v>15.574920175220701</v>
      </c>
      <c r="E20" s="10" t="s">
        <v>159</v>
      </c>
      <c r="F20" s="40">
        <v>71.136162331910796</v>
      </c>
      <c r="G20" s="10" t="s">
        <v>159</v>
      </c>
      <c r="H20" s="40">
        <v>16.373798481149102</v>
      </c>
      <c r="I20" s="10" t="s">
        <v>159</v>
      </c>
      <c r="J20" s="40">
        <v>16.443053918979299</v>
      </c>
      <c r="K20" s="10" t="s">
        <v>159</v>
      </c>
      <c r="L20" s="40">
        <v>62.523025242928703</v>
      </c>
      <c r="M20" s="10" t="s">
        <v>159</v>
      </c>
      <c r="N20" s="40">
        <v>30.1699149915205</v>
      </c>
      <c r="O20" s="10" t="s">
        <v>159</v>
      </c>
      <c r="P20" s="40">
        <v>51.406858116666299</v>
      </c>
      <c r="Q20" s="10" t="s">
        <v>159</v>
      </c>
      <c r="R20" s="40">
        <v>24.5599066858592</v>
      </c>
      <c r="S20" s="10" t="s">
        <v>159</v>
      </c>
    </row>
    <row r="21" spans="1:19" x14ac:dyDescent="0.25">
      <c r="A21" s="12" t="s">
        <v>188</v>
      </c>
      <c r="B21" s="40">
        <v>7.5283919017532002</v>
      </c>
      <c r="C21" s="10" t="s">
        <v>159</v>
      </c>
      <c r="D21" s="40">
        <v>17.326197682939299</v>
      </c>
      <c r="E21" s="10" t="s">
        <v>159</v>
      </c>
      <c r="F21" s="40">
        <v>72.102262482824599</v>
      </c>
      <c r="G21" s="10" t="s">
        <v>180</v>
      </c>
      <c r="H21" s="40">
        <v>16.985399297578098</v>
      </c>
      <c r="I21" s="10" t="s">
        <v>159</v>
      </c>
      <c r="J21" s="40">
        <v>17.060140339744599</v>
      </c>
      <c r="K21" s="10" t="s">
        <v>159</v>
      </c>
      <c r="L21" s="40">
        <v>64.431949287836801</v>
      </c>
      <c r="M21" s="10" t="s">
        <v>159</v>
      </c>
      <c r="N21" s="40">
        <v>33.114575352511999</v>
      </c>
      <c r="O21" s="10" t="s">
        <v>159</v>
      </c>
      <c r="P21" s="40">
        <v>53.919563533172798</v>
      </c>
      <c r="Q21" s="10" t="s">
        <v>159</v>
      </c>
      <c r="R21" s="40">
        <v>26.389584851953298</v>
      </c>
      <c r="S21" s="10" t="s">
        <v>159</v>
      </c>
    </row>
    <row r="22" spans="1:19" x14ac:dyDescent="0.25">
      <c r="A22" s="12" t="s">
        <v>189</v>
      </c>
      <c r="B22" s="40">
        <v>7.7388245382088803</v>
      </c>
      <c r="C22" s="10" t="s">
        <v>159</v>
      </c>
      <c r="D22" s="40">
        <v>16.708146039324699</v>
      </c>
      <c r="E22" s="10" t="s">
        <v>159</v>
      </c>
      <c r="F22" s="40">
        <v>67.624319446669702</v>
      </c>
      <c r="G22" s="10" t="s">
        <v>159</v>
      </c>
      <c r="H22" s="40">
        <v>26.245479174979799</v>
      </c>
      <c r="I22" s="10" t="s">
        <v>159</v>
      </c>
      <c r="J22" s="40">
        <v>17.040950653283801</v>
      </c>
      <c r="K22" s="10" t="s">
        <v>159</v>
      </c>
      <c r="L22" s="40">
        <v>60.529822257571702</v>
      </c>
      <c r="M22" s="10" t="s">
        <v>159</v>
      </c>
      <c r="N22" s="40">
        <v>35.512143798330499</v>
      </c>
      <c r="O22" s="10" t="s">
        <v>159</v>
      </c>
      <c r="P22" s="40">
        <v>53.256604247890102</v>
      </c>
      <c r="Q22" s="10" t="s">
        <v>159</v>
      </c>
      <c r="R22" s="40">
        <v>28.444290921220201</v>
      </c>
      <c r="S22" s="10" t="s">
        <v>159</v>
      </c>
    </row>
    <row r="23" spans="1:19" x14ac:dyDescent="0.25">
      <c r="A23" s="12" t="s">
        <v>190</v>
      </c>
      <c r="B23" s="40">
        <v>7.3091276287482998</v>
      </c>
      <c r="C23" s="10" t="s">
        <v>159</v>
      </c>
      <c r="D23" s="40">
        <v>21.832672643320201</v>
      </c>
      <c r="E23" s="10" t="s">
        <v>159</v>
      </c>
      <c r="F23" s="40">
        <v>62.281927839898103</v>
      </c>
      <c r="G23" s="10" t="s">
        <v>159</v>
      </c>
      <c r="H23" s="40">
        <v>24.326900901338899</v>
      </c>
      <c r="I23" s="10" t="s">
        <v>159</v>
      </c>
      <c r="J23" s="40">
        <v>16.6757318279309</v>
      </c>
      <c r="K23" s="10" t="s">
        <v>159</v>
      </c>
      <c r="L23" s="40">
        <v>60.634035372821003</v>
      </c>
      <c r="M23" s="10" t="s">
        <v>159</v>
      </c>
      <c r="N23" s="40">
        <v>38.693955498646098</v>
      </c>
      <c r="O23" s="10" t="s">
        <v>159</v>
      </c>
      <c r="P23" s="40">
        <v>50.290189662026599</v>
      </c>
      <c r="Q23" s="10" t="s">
        <v>159</v>
      </c>
      <c r="R23" s="40">
        <v>30.166370047532499</v>
      </c>
      <c r="S23" s="10" t="s">
        <v>159</v>
      </c>
    </row>
    <row r="24" spans="1:19" x14ac:dyDescent="0.25">
      <c r="A24" s="12" t="s">
        <v>191</v>
      </c>
      <c r="B24" s="40">
        <v>6.9541770632530904</v>
      </c>
      <c r="C24" s="10" t="s">
        <v>159</v>
      </c>
      <c r="D24" s="40">
        <v>23.7596935754936</v>
      </c>
      <c r="E24" s="10" t="s">
        <v>159</v>
      </c>
      <c r="F24" s="40">
        <v>64.822965892297006</v>
      </c>
      <c r="G24" s="10" t="s">
        <v>159</v>
      </c>
      <c r="H24" s="40">
        <v>24.7177427557607</v>
      </c>
      <c r="I24" s="10" t="s">
        <v>159</v>
      </c>
      <c r="J24" s="40">
        <v>18.0172658700479</v>
      </c>
      <c r="K24" s="10" t="s">
        <v>159</v>
      </c>
      <c r="L24" s="40">
        <v>59.518874982307899</v>
      </c>
      <c r="M24" s="10" t="s">
        <v>159</v>
      </c>
      <c r="N24" s="40">
        <v>44.789614236484198</v>
      </c>
      <c r="O24" s="10" t="s">
        <v>159</v>
      </c>
      <c r="P24" s="40">
        <v>57.881393121126401</v>
      </c>
      <c r="Q24" s="10" t="s">
        <v>159</v>
      </c>
      <c r="R24" s="40">
        <v>33.326095603676201</v>
      </c>
      <c r="S24" s="10" t="s">
        <v>159</v>
      </c>
    </row>
    <row r="25" spans="1:19" x14ac:dyDescent="0.25">
      <c r="A25" s="12" t="s">
        <v>192</v>
      </c>
      <c r="B25" s="40">
        <v>6.2802079011896002</v>
      </c>
      <c r="C25" s="10" t="s">
        <v>159</v>
      </c>
      <c r="D25" s="40">
        <v>27.124968580142198</v>
      </c>
      <c r="E25" s="10" t="s">
        <v>159</v>
      </c>
      <c r="F25" s="40">
        <v>63.440173450594102</v>
      </c>
      <c r="G25" s="10" t="s">
        <v>159</v>
      </c>
      <c r="H25" s="40">
        <v>23.554009766032902</v>
      </c>
      <c r="I25" s="10" t="s">
        <v>159</v>
      </c>
      <c r="J25" s="40">
        <v>16.2872281413187</v>
      </c>
      <c r="K25" s="10" t="s">
        <v>159</v>
      </c>
      <c r="L25" s="40">
        <v>49.456601787870099</v>
      </c>
      <c r="M25" s="10" t="s">
        <v>159</v>
      </c>
      <c r="N25" s="40">
        <v>45.184377537384101</v>
      </c>
      <c r="O25" s="10" t="s">
        <v>159</v>
      </c>
      <c r="P25" s="40">
        <v>56.218356028089097</v>
      </c>
      <c r="Q25" s="10" t="s">
        <v>159</v>
      </c>
      <c r="R25" s="40">
        <v>33.769165012006503</v>
      </c>
      <c r="S25" s="10" t="s">
        <v>159</v>
      </c>
    </row>
    <row r="26" spans="1:19" x14ac:dyDescent="0.25">
      <c r="A26" s="12" t="s">
        <v>193</v>
      </c>
      <c r="B26" s="40">
        <v>6.3067373765567503</v>
      </c>
      <c r="C26" s="10" t="s">
        <v>159</v>
      </c>
      <c r="D26" s="40">
        <v>28.432373546728702</v>
      </c>
      <c r="E26" s="10" t="s">
        <v>159</v>
      </c>
      <c r="F26" s="40">
        <v>62.533327768735298</v>
      </c>
      <c r="G26" s="10" t="s">
        <v>159</v>
      </c>
      <c r="H26" s="40">
        <v>23.695490735470401</v>
      </c>
      <c r="I26" s="10" t="s">
        <v>159</v>
      </c>
      <c r="J26" s="40">
        <v>15.378070111300801</v>
      </c>
      <c r="K26" s="10" t="s">
        <v>159</v>
      </c>
      <c r="L26" s="40">
        <v>51.6206917290218</v>
      </c>
      <c r="M26" s="10" t="s">
        <v>159</v>
      </c>
      <c r="N26" s="40">
        <v>45.621115495051797</v>
      </c>
      <c r="O26" s="10" t="s">
        <v>159</v>
      </c>
      <c r="P26" s="40">
        <v>66.1170829179121</v>
      </c>
      <c r="Q26" s="10" t="s">
        <v>159</v>
      </c>
      <c r="R26" s="40">
        <v>35.384911371202499</v>
      </c>
      <c r="S26" s="10" t="s">
        <v>159</v>
      </c>
    </row>
    <row r="27" spans="1:19" x14ac:dyDescent="0.25">
      <c r="A27" s="12" t="s">
        <v>194</v>
      </c>
      <c r="B27" s="40">
        <v>6.01258158061834</v>
      </c>
      <c r="C27" s="10" t="s">
        <v>159</v>
      </c>
      <c r="D27" s="40">
        <v>37.707474083026199</v>
      </c>
      <c r="E27" s="10" t="s">
        <v>159</v>
      </c>
      <c r="F27" s="40">
        <v>60.946103955169797</v>
      </c>
      <c r="G27" s="10" t="s">
        <v>159</v>
      </c>
      <c r="H27" s="40">
        <v>26.9556364109486</v>
      </c>
      <c r="I27" s="10" t="s">
        <v>159</v>
      </c>
      <c r="J27" s="40">
        <v>15.0823923261412</v>
      </c>
      <c r="K27" s="10" t="s">
        <v>159</v>
      </c>
      <c r="L27" s="40">
        <v>51.782652898492898</v>
      </c>
      <c r="M27" s="10" t="s">
        <v>159</v>
      </c>
      <c r="N27" s="40">
        <v>44.162989462922198</v>
      </c>
      <c r="O27" s="10" t="s">
        <v>159</v>
      </c>
      <c r="P27" s="40">
        <v>56.612117623475797</v>
      </c>
      <c r="Q27" s="10" t="s">
        <v>159</v>
      </c>
      <c r="R27" s="40">
        <v>37.587993924540498</v>
      </c>
      <c r="S27" s="10" t="s">
        <v>159</v>
      </c>
    </row>
    <row r="28" spans="1:19" x14ac:dyDescent="0.25">
      <c r="A28" s="12" t="s">
        <v>196</v>
      </c>
      <c r="B28" s="40">
        <v>7.3969611354013702</v>
      </c>
      <c r="C28" s="10" t="s">
        <v>159</v>
      </c>
      <c r="D28" s="40">
        <v>39.814499653919803</v>
      </c>
      <c r="E28" s="10" t="s">
        <v>159</v>
      </c>
      <c r="F28" s="40">
        <v>121.779974872102</v>
      </c>
      <c r="G28" s="10" t="s">
        <v>159</v>
      </c>
      <c r="H28" s="40">
        <v>27.199917019225101</v>
      </c>
      <c r="I28" s="10" t="s">
        <v>159</v>
      </c>
      <c r="J28" s="40">
        <v>13.8180347328035</v>
      </c>
      <c r="K28" s="10" t="s">
        <v>159</v>
      </c>
      <c r="L28" s="40">
        <v>49.634718295294199</v>
      </c>
      <c r="M28" s="10" t="s">
        <v>159</v>
      </c>
      <c r="N28" s="40">
        <v>45.923028937137303</v>
      </c>
      <c r="O28" s="10" t="s">
        <v>159</v>
      </c>
      <c r="P28" s="40">
        <v>33.061629869082303</v>
      </c>
      <c r="Q28" s="10" t="s">
        <v>159</v>
      </c>
      <c r="R28" s="40">
        <v>36.764347893278398</v>
      </c>
      <c r="S28" s="10" t="s">
        <v>159</v>
      </c>
    </row>
    <row r="29" spans="1:19" x14ac:dyDescent="0.25">
      <c r="A29" s="12" t="s">
        <v>197</v>
      </c>
      <c r="B29" s="40">
        <v>8.6979831906271201</v>
      </c>
      <c r="C29" s="10" t="s">
        <v>159</v>
      </c>
      <c r="D29" s="40">
        <v>42.320150164657001</v>
      </c>
      <c r="E29" s="10" t="s">
        <v>159</v>
      </c>
      <c r="F29" s="40">
        <v>114.418770952153</v>
      </c>
      <c r="G29" s="10" t="s">
        <v>159</v>
      </c>
      <c r="H29" s="40">
        <v>27.810582801871501</v>
      </c>
      <c r="I29" s="10" t="s">
        <v>159</v>
      </c>
      <c r="J29" s="40">
        <v>12.776370627878901</v>
      </c>
      <c r="K29" s="10" t="s">
        <v>159</v>
      </c>
      <c r="L29" s="40">
        <v>45.9983903262534</v>
      </c>
      <c r="M29" s="10" t="s">
        <v>159</v>
      </c>
      <c r="N29" s="40">
        <v>42.553747669517698</v>
      </c>
      <c r="O29" s="10" t="s">
        <v>159</v>
      </c>
      <c r="P29" s="40">
        <v>31.345696084245098</v>
      </c>
      <c r="Q29" s="10" t="s">
        <v>187</v>
      </c>
      <c r="R29" s="40">
        <v>36.463289294320397</v>
      </c>
      <c r="S29" s="10" t="s">
        <v>159</v>
      </c>
    </row>
    <row r="30" spans="1:19" x14ac:dyDescent="0.25">
      <c r="A30" s="12" t="s">
        <v>199</v>
      </c>
      <c r="B30" s="40">
        <v>8.2380541265176106</v>
      </c>
      <c r="C30" s="10" t="s">
        <v>159</v>
      </c>
      <c r="D30" s="40">
        <v>41.181875774427802</v>
      </c>
      <c r="E30" s="10" t="s">
        <v>159</v>
      </c>
      <c r="F30" s="40">
        <v>108.261366901405</v>
      </c>
      <c r="G30" s="10" t="s">
        <v>228</v>
      </c>
      <c r="H30" s="40">
        <v>25.912040649323501</v>
      </c>
      <c r="I30" s="10" t="s">
        <v>159</v>
      </c>
      <c r="J30" s="40">
        <v>12.2598975078728</v>
      </c>
      <c r="K30" s="10" t="s">
        <v>159</v>
      </c>
      <c r="L30" s="40">
        <v>43.608559137598398</v>
      </c>
      <c r="M30" s="10" t="s">
        <v>159</v>
      </c>
      <c r="N30" s="40">
        <v>43.364679638366503</v>
      </c>
      <c r="O30" s="10" t="s">
        <v>159</v>
      </c>
      <c r="P30" s="40">
        <v>30.658753583845002</v>
      </c>
      <c r="Q30" s="10" t="s">
        <v>159</v>
      </c>
      <c r="R30" s="40">
        <v>35.7265536495539</v>
      </c>
      <c r="S30" s="10" t="s">
        <v>201</v>
      </c>
    </row>
    <row r="31" spans="1:19" x14ac:dyDescent="0.25">
      <c r="A31" s="12" t="s">
        <v>200</v>
      </c>
      <c r="B31" s="40">
        <v>8.7033496964000694</v>
      </c>
      <c r="C31" s="10" t="s">
        <v>159</v>
      </c>
      <c r="D31" s="40">
        <v>38.8544626779059</v>
      </c>
      <c r="E31" s="10" t="s">
        <v>159</v>
      </c>
      <c r="F31" s="40">
        <v>104.93761851668</v>
      </c>
      <c r="G31" s="10" t="s">
        <v>228</v>
      </c>
      <c r="H31" s="40">
        <v>28.430405501611698</v>
      </c>
      <c r="I31" s="10" t="s">
        <v>159</v>
      </c>
      <c r="J31" s="40">
        <v>11.030718626991399</v>
      </c>
      <c r="K31" s="10" t="s">
        <v>159</v>
      </c>
      <c r="L31" s="40">
        <v>42.217747881674399</v>
      </c>
      <c r="M31" s="10" t="s">
        <v>198</v>
      </c>
      <c r="N31" s="40">
        <v>44.633625317659302</v>
      </c>
      <c r="O31" s="10" t="s">
        <v>201</v>
      </c>
      <c r="P31" s="40">
        <v>29.572803259043599</v>
      </c>
      <c r="Q31" s="10" t="s">
        <v>159</v>
      </c>
      <c r="R31" s="40">
        <v>35.571499320298599</v>
      </c>
      <c r="S31" s="10" t="s">
        <v>201</v>
      </c>
    </row>
    <row r="32" spans="1:19" x14ac:dyDescent="0.25">
      <c r="A32" s="15" t="s">
        <v>203</v>
      </c>
      <c r="B32" s="41">
        <v>6.0349070306216799</v>
      </c>
      <c r="C32" s="14" t="s">
        <v>159</v>
      </c>
      <c r="D32" s="41">
        <v>26.593047433515999</v>
      </c>
      <c r="E32" s="14" t="s">
        <v>159</v>
      </c>
      <c r="F32" s="41">
        <v>42.0116578554968</v>
      </c>
      <c r="G32" s="14" t="s">
        <v>229</v>
      </c>
      <c r="H32" s="41">
        <v>21.327426702127099</v>
      </c>
      <c r="I32" s="14" t="s">
        <v>159</v>
      </c>
      <c r="J32" s="41">
        <v>8.3665992431279896</v>
      </c>
      <c r="K32" s="14" t="s">
        <v>159</v>
      </c>
      <c r="L32" s="41">
        <v>33.561660850326597</v>
      </c>
      <c r="M32" s="14" t="s">
        <v>159</v>
      </c>
      <c r="N32" s="41">
        <v>28.619131269150099</v>
      </c>
      <c r="O32" s="14" t="s">
        <v>159</v>
      </c>
      <c r="P32" s="41">
        <v>19.508277715368699</v>
      </c>
      <c r="Q32" s="14" t="s">
        <v>159</v>
      </c>
      <c r="R32" s="41">
        <v>24.0200178236006</v>
      </c>
      <c r="S32" s="14" t="s">
        <v>159</v>
      </c>
    </row>
    <row r="34" spans="1:2" x14ac:dyDescent="0.25">
      <c r="A34" s="16" t="s">
        <v>204</v>
      </c>
      <c r="B34" s="16" t="s">
        <v>230</v>
      </c>
    </row>
    <row r="36" spans="1:2" x14ac:dyDescent="0.25">
      <c r="B36" s="16" t="s">
        <v>231</v>
      </c>
    </row>
    <row r="37" spans="1:2" x14ac:dyDescent="0.25">
      <c r="B37" s="16" t="s">
        <v>232</v>
      </c>
    </row>
    <row r="38" spans="1:2" x14ac:dyDescent="0.25">
      <c r="B38" s="16" t="s">
        <v>233</v>
      </c>
    </row>
    <row r="39" spans="1:2" x14ac:dyDescent="0.25">
      <c r="B39" s="16" t="s">
        <v>234</v>
      </c>
    </row>
    <row r="40" spans="1:2" x14ac:dyDescent="0.25">
      <c r="B40" s="16" t="s">
        <v>235</v>
      </c>
    </row>
    <row r="42" spans="1:2" x14ac:dyDescent="0.25">
      <c r="B42" s="16" t="s">
        <v>211</v>
      </c>
    </row>
    <row r="45" spans="1:2" x14ac:dyDescent="0.25">
      <c r="A45" s="17" t="str">
        <f>HYPERLINK("#'CASINO 12'!A2", "&lt;&lt;&lt; Previous table")</f>
        <v>&lt;&lt;&lt; Previous table</v>
      </c>
    </row>
    <row r="46" spans="1:2" x14ac:dyDescent="0.25">
      <c r="A46" s="17" t="str">
        <f>HYPERLINK("#'CASINO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46"/>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HYPERLINK("#'INDEX'!B19", "Link to index")</f>
        <v>Link to index</v>
      </c>
    </row>
    <row r="2" spans="1:19" ht="15.75" customHeight="1" x14ac:dyDescent="0.25">
      <c r="A2" s="287" t="s">
        <v>238</v>
      </c>
      <c r="B2" s="286"/>
      <c r="C2" s="286"/>
      <c r="D2" s="286"/>
      <c r="E2" s="286"/>
      <c r="F2" s="286"/>
      <c r="G2" s="286"/>
      <c r="H2" s="286"/>
      <c r="I2" s="286"/>
      <c r="J2" s="286"/>
      <c r="K2" s="286"/>
      <c r="L2" s="286"/>
      <c r="M2" s="286"/>
      <c r="N2" s="286"/>
      <c r="O2" s="286"/>
      <c r="P2" s="286"/>
      <c r="Q2" s="286"/>
      <c r="R2" s="286"/>
      <c r="S2" s="286"/>
    </row>
    <row r="3" spans="1:19" ht="15.75" customHeight="1" x14ac:dyDescent="0.25">
      <c r="A3" s="287" t="s">
        <v>37</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42">
        <v>89.604352925004605</v>
      </c>
      <c r="C7" s="10" t="s">
        <v>159</v>
      </c>
      <c r="D7" s="42">
        <v>0</v>
      </c>
      <c r="E7" s="10" t="s">
        <v>159</v>
      </c>
      <c r="F7" s="42">
        <v>45.359202144537697</v>
      </c>
      <c r="G7" s="10" t="s">
        <v>159</v>
      </c>
      <c r="H7" s="42">
        <v>38.319137038296901</v>
      </c>
      <c r="I7" s="10" t="s">
        <v>159</v>
      </c>
      <c r="J7" s="42">
        <v>33.543879520096901</v>
      </c>
      <c r="K7" s="10" t="s">
        <v>159</v>
      </c>
      <c r="L7" s="42">
        <v>76.989819588323201</v>
      </c>
      <c r="M7" s="10" t="s">
        <v>159</v>
      </c>
      <c r="N7" s="42">
        <v>36.824910546142597</v>
      </c>
      <c r="O7" s="10" t="s">
        <v>159</v>
      </c>
      <c r="P7" s="42">
        <v>86.034902306606099</v>
      </c>
      <c r="Q7" s="10" t="s">
        <v>159</v>
      </c>
      <c r="R7" s="42">
        <v>30.919332217972102</v>
      </c>
      <c r="S7" s="10" t="s">
        <v>159</v>
      </c>
    </row>
    <row r="8" spans="1:19" x14ac:dyDescent="0.25">
      <c r="A8" s="12" t="s">
        <v>171</v>
      </c>
      <c r="B8" s="42">
        <v>58.269583319896498</v>
      </c>
      <c r="C8" s="10" t="s">
        <v>159</v>
      </c>
      <c r="D8" s="42">
        <v>23.694563696928</v>
      </c>
      <c r="E8" s="10" t="s">
        <v>159</v>
      </c>
      <c r="F8" s="42">
        <v>46.167345487603797</v>
      </c>
      <c r="G8" s="10" t="s">
        <v>159</v>
      </c>
      <c r="H8" s="42">
        <v>52.025560088264101</v>
      </c>
      <c r="I8" s="10" t="s">
        <v>159</v>
      </c>
      <c r="J8" s="42">
        <v>28.234246202593699</v>
      </c>
      <c r="K8" s="10" t="s">
        <v>159</v>
      </c>
      <c r="L8" s="42">
        <v>84.420222483122402</v>
      </c>
      <c r="M8" s="10" t="s">
        <v>159</v>
      </c>
      <c r="N8" s="42">
        <v>57.026118166638398</v>
      </c>
      <c r="O8" s="10" t="s">
        <v>159</v>
      </c>
      <c r="P8" s="42">
        <v>87.840567946343995</v>
      </c>
      <c r="Q8" s="10" t="s">
        <v>159</v>
      </c>
      <c r="R8" s="42">
        <v>45.9712022371111</v>
      </c>
      <c r="S8" s="10" t="s">
        <v>159</v>
      </c>
    </row>
    <row r="9" spans="1:19" x14ac:dyDescent="0.25">
      <c r="A9" s="12" t="s">
        <v>172</v>
      </c>
      <c r="B9" s="42">
        <v>26.9540097952443</v>
      </c>
      <c r="C9" s="10" t="s">
        <v>159</v>
      </c>
      <c r="D9" s="42">
        <v>29.190118508126201</v>
      </c>
      <c r="E9" s="10" t="s">
        <v>159</v>
      </c>
      <c r="F9" s="42">
        <v>31.211171204943501</v>
      </c>
      <c r="G9" s="10" t="s">
        <v>159</v>
      </c>
      <c r="H9" s="42">
        <v>53.628712980598202</v>
      </c>
      <c r="I9" s="10" t="s">
        <v>159</v>
      </c>
      <c r="J9" s="42">
        <v>29.0429666436067</v>
      </c>
      <c r="K9" s="10" t="s">
        <v>159</v>
      </c>
      <c r="L9" s="42">
        <v>133.82273443431899</v>
      </c>
      <c r="M9" s="10" t="s">
        <v>159</v>
      </c>
      <c r="N9" s="42">
        <v>64.636710771396906</v>
      </c>
      <c r="O9" s="10" t="s">
        <v>159</v>
      </c>
      <c r="P9" s="42">
        <v>74.159152213700295</v>
      </c>
      <c r="Q9" s="10" t="s">
        <v>159</v>
      </c>
      <c r="R9" s="42">
        <v>49.420243418044102</v>
      </c>
      <c r="S9" s="10" t="s">
        <v>159</v>
      </c>
    </row>
    <row r="10" spans="1:19" x14ac:dyDescent="0.25">
      <c r="A10" s="12" t="s">
        <v>173</v>
      </c>
      <c r="B10" s="42">
        <v>25.952434374498399</v>
      </c>
      <c r="C10" s="10" t="s">
        <v>159</v>
      </c>
      <c r="D10" s="42">
        <v>37.262715809553598</v>
      </c>
      <c r="E10" s="10" t="s">
        <v>159</v>
      </c>
      <c r="F10" s="42">
        <v>30.852815621687999</v>
      </c>
      <c r="G10" s="10" t="s">
        <v>159</v>
      </c>
      <c r="H10" s="42">
        <v>55.611779131429898</v>
      </c>
      <c r="I10" s="10" t="s">
        <v>159</v>
      </c>
      <c r="J10" s="42">
        <v>31.2490540615239</v>
      </c>
      <c r="K10" s="10" t="s">
        <v>159</v>
      </c>
      <c r="L10" s="42">
        <v>116.8035641851</v>
      </c>
      <c r="M10" s="10" t="s">
        <v>159</v>
      </c>
      <c r="N10" s="42">
        <v>87.155902141686596</v>
      </c>
      <c r="O10" s="10" t="s">
        <v>159</v>
      </c>
      <c r="P10" s="42">
        <v>69.551735437278197</v>
      </c>
      <c r="Q10" s="10" t="s">
        <v>159</v>
      </c>
      <c r="R10" s="42">
        <v>57.438403428162097</v>
      </c>
      <c r="S10" s="10" t="s">
        <v>159</v>
      </c>
    </row>
    <row r="11" spans="1:19" x14ac:dyDescent="0.25">
      <c r="A11" s="12" t="s">
        <v>174</v>
      </c>
      <c r="B11" s="42">
        <v>23.9192692283799</v>
      </c>
      <c r="C11" s="10" t="s">
        <v>159</v>
      </c>
      <c r="D11" s="42">
        <v>38.600996787522703</v>
      </c>
      <c r="E11" s="10" t="s">
        <v>159</v>
      </c>
      <c r="F11" s="42">
        <v>36.4890005106082</v>
      </c>
      <c r="G11" s="10" t="s">
        <v>159</v>
      </c>
      <c r="H11" s="42">
        <v>56.031470554940199</v>
      </c>
      <c r="I11" s="10" t="s">
        <v>159</v>
      </c>
      <c r="J11" s="42">
        <v>31.3520548386401</v>
      </c>
      <c r="K11" s="10" t="s">
        <v>159</v>
      </c>
      <c r="L11" s="42">
        <v>113.730885268668</v>
      </c>
      <c r="M11" s="10" t="s">
        <v>159</v>
      </c>
      <c r="N11" s="42">
        <v>75.821564886672306</v>
      </c>
      <c r="O11" s="10" t="s">
        <v>159</v>
      </c>
      <c r="P11" s="42">
        <v>53.775010054341401</v>
      </c>
      <c r="Q11" s="10" t="s">
        <v>159</v>
      </c>
      <c r="R11" s="42">
        <v>53.550405028664798</v>
      </c>
      <c r="S11" s="10" t="s">
        <v>159</v>
      </c>
    </row>
    <row r="12" spans="1:19" x14ac:dyDescent="0.25">
      <c r="A12" s="12" t="s">
        <v>175</v>
      </c>
      <c r="B12" s="42">
        <v>25.452841743479201</v>
      </c>
      <c r="C12" s="10" t="s">
        <v>159</v>
      </c>
      <c r="D12" s="42">
        <v>39.711997304899199</v>
      </c>
      <c r="E12" s="10" t="s">
        <v>159</v>
      </c>
      <c r="F12" s="42">
        <v>53.453883872584001</v>
      </c>
      <c r="G12" s="10" t="s">
        <v>159</v>
      </c>
      <c r="H12" s="42">
        <v>58.670400500778399</v>
      </c>
      <c r="I12" s="10" t="s">
        <v>159</v>
      </c>
      <c r="J12" s="42">
        <v>29.085876674340302</v>
      </c>
      <c r="K12" s="10" t="s">
        <v>159</v>
      </c>
      <c r="L12" s="42">
        <v>109.989149718729</v>
      </c>
      <c r="M12" s="10" t="s">
        <v>159</v>
      </c>
      <c r="N12" s="42">
        <v>73.014729061805198</v>
      </c>
      <c r="O12" s="10" t="s">
        <v>159</v>
      </c>
      <c r="P12" s="42">
        <v>52.172660715385398</v>
      </c>
      <c r="Q12" s="10" t="s">
        <v>159</v>
      </c>
      <c r="R12" s="42">
        <v>53.460057622363401</v>
      </c>
      <c r="S12" s="10" t="s">
        <v>159</v>
      </c>
    </row>
    <row r="13" spans="1:19" x14ac:dyDescent="0.25">
      <c r="A13" s="12" t="s">
        <v>176</v>
      </c>
      <c r="B13" s="42">
        <v>24.153412572289199</v>
      </c>
      <c r="C13" s="10" t="s">
        <v>159</v>
      </c>
      <c r="D13" s="42">
        <v>22.687744934777001</v>
      </c>
      <c r="E13" s="10" t="s">
        <v>159</v>
      </c>
      <c r="F13" s="42">
        <v>9.2440723508991205</v>
      </c>
      <c r="G13" s="10" t="s">
        <v>159</v>
      </c>
      <c r="H13" s="42">
        <v>28.6832655647456</v>
      </c>
      <c r="I13" s="10" t="s">
        <v>159</v>
      </c>
      <c r="J13" s="42">
        <v>19.150907708596201</v>
      </c>
      <c r="K13" s="10" t="s">
        <v>159</v>
      </c>
      <c r="L13" s="42">
        <v>71.095386566102206</v>
      </c>
      <c r="M13" s="10" t="s">
        <v>159</v>
      </c>
      <c r="N13" s="42">
        <v>46.336087798924403</v>
      </c>
      <c r="O13" s="10" t="s">
        <v>159</v>
      </c>
      <c r="P13" s="42">
        <v>47.115249268738502</v>
      </c>
      <c r="Q13" s="10" t="s">
        <v>159</v>
      </c>
      <c r="R13" s="42">
        <v>32.861426465837603</v>
      </c>
      <c r="S13" s="10" t="s">
        <v>159</v>
      </c>
    </row>
    <row r="14" spans="1:19" x14ac:dyDescent="0.25">
      <c r="A14" s="12" t="s">
        <v>177</v>
      </c>
      <c r="B14" s="42">
        <v>11.2280194270751</v>
      </c>
      <c r="C14" s="10" t="s">
        <v>159</v>
      </c>
      <c r="D14" s="42">
        <v>21.2850827163942</v>
      </c>
      <c r="E14" s="10" t="s">
        <v>159</v>
      </c>
      <c r="F14" s="42">
        <v>8.9555203900058693</v>
      </c>
      <c r="G14" s="10" t="s">
        <v>159</v>
      </c>
      <c r="H14" s="42">
        <v>26.9306104333949</v>
      </c>
      <c r="I14" s="10" t="s">
        <v>159</v>
      </c>
      <c r="J14" s="42">
        <v>21.110500874584499</v>
      </c>
      <c r="K14" s="10" t="s">
        <v>159</v>
      </c>
      <c r="L14" s="42">
        <v>80.633130112155001</v>
      </c>
      <c r="M14" s="10" t="s">
        <v>159</v>
      </c>
      <c r="N14" s="42">
        <v>41.840838465007202</v>
      </c>
      <c r="O14" s="10" t="s">
        <v>159</v>
      </c>
      <c r="P14" s="42">
        <v>46.747357381267904</v>
      </c>
      <c r="Q14" s="10" t="s">
        <v>159</v>
      </c>
      <c r="R14" s="42">
        <v>31.076072509118799</v>
      </c>
      <c r="S14" s="10" t="s">
        <v>159</v>
      </c>
    </row>
    <row r="15" spans="1:19" x14ac:dyDescent="0.25">
      <c r="A15" s="12" t="s">
        <v>178</v>
      </c>
      <c r="B15" s="42">
        <v>12.349573430032899</v>
      </c>
      <c r="C15" s="10" t="s">
        <v>159</v>
      </c>
      <c r="D15" s="42">
        <v>20.575290670202001</v>
      </c>
      <c r="E15" s="10" t="s">
        <v>159</v>
      </c>
      <c r="F15" s="42">
        <v>6.7648784902671997</v>
      </c>
      <c r="G15" s="10" t="s">
        <v>159</v>
      </c>
      <c r="H15" s="42">
        <v>25.591396643726899</v>
      </c>
      <c r="I15" s="10" t="s">
        <v>159</v>
      </c>
      <c r="J15" s="42">
        <v>22.115234297410701</v>
      </c>
      <c r="K15" s="10" t="s">
        <v>159</v>
      </c>
      <c r="L15" s="42">
        <v>83.781781367845696</v>
      </c>
      <c r="M15" s="10" t="s">
        <v>159</v>
      </c>
      <c r="N15" s="42">
        <v>39.745675279792401</v>
      </c>
      <c r="O15" s="10" t="s">
        <v>159</v>
      </c>
      <c r="P15" s="42">
        <v>38.707575258415503</v>
      </c>
      <c r="Q15" s="10" t="s">
        <v>159</v>
      </c>
      <c r="R15" s="42">
        <v>29.439261705014701</v>
      </c>
      <c r="S15" s="10" t="s">
        <v>159</v>
      </c>
    </row>
    <row r="16" spans="1:19" x14ac:dyDescent="0.25">
      <c r="A16" s="12" t="s">
        <v>182</v>
      </c>
      <c r="B16" s="42">
        <v>12.1023378410255</v>
      </c>
      <c r="C16" s="10" t="s">
        <v>159</v>
      </c>
      <c r="D16" s="42">
        <v>20.155029734559299</v>
      </c>
      <c r="E16" s="10" t="s">
        <v>159</v>
      </c>
      <c r="F16" s="42">
        <v>21.6941276965991</v>
      </c>
      <c r="G16" s="10" t="s">
        <v>159</v>
      </c>
      <c r="H16" s="42">
        <v>25.417858165623201</v>
      </c>
      <c r="I16" s="10" t="s">
        <v>159</v>
      </c>
      <c r="J16" s="42">
        <v>20.968370364391401</v>
      </c>
      <c r="K16" s="10" t="s">
        <v>159</v>
      </c>
      <c r="L16" s="42">
        <v>87.238614763901595</v>
      </c>
      <c r="M16" s="10" t="s">
        <v>159</v>
      </c>
      <c r="N16" s="42">
        <v>38.1819945157864</v>
      </c>
      <c r="O16" s="10" t="s">
        <v>159</v>
      </c>
      <c r="P16" s="42">
        <v>44.489348567729998</v>
      </c>
      <c r="Q16" s="10" t="s">
        <v>159</v>
      </c>
      <c r="R16" s="42">
        <v>29.592615493614598</v>
      </c>
      <c r="S16" s="10" t="s">
        <v>159</v>
      </c>
    </row>
    <row r="17" spans="1:19" x14ac:dyDescent="0.25">
      <c r="A17" s="12" t="s">
        <v>183</v>
      </c>
      <c r="B17" s="42">
        <v>11.745516515625599</v>
      </c>
      <c r="C17" s="10" t="s">
        <v>159</v>
      </c>
      <c r="D17" s="42">
        <v>21.204038830923</v>
      </c>
      <c r="E17" s="10" t="s">
        <v>159</v>
      </c>
      <c r="F17" s="42">
        <v>51.322033754414598</v>
      </c>
      <c r="G17" s="10" t="s">
        <v>159</v>
      </c>
      <c r="H17" s="42">
        <v>25.771825651582098</v>
      </c>
      <c r="I17" s="10" t="s">
        <v>159</v>
      </c>
      <c r="J17" s="42">
        <v>21.455139543743599</v>
      </c>
      <c r="K17" s="10" t="s">
        <v>159</v>
      </c>
      <c r="L17" s="42">
        <v>90.543377232850005</v>
      </c>
      <c r="M17" s="10" t="s">
        <v>159</v>
      </c>
      <c r="N17" s="42">
        <v>39.868354811875101</v>
      </c>
      <c r="O17" s="10" t="s">
        <v>159</v>
      </c>
      <c r="P17" s="42">
        <v>48.482563822230397</v>
      </c>
      <c r="Q17" s="10" t="s">
        <v>159</v>
      </c>
      <c r="R17" s="42">
        <v>31.234439566851901</v>
      </c>
      <c r="S17" s="10" t="s">
        <v>159</v>
      </c>
    </row>
    <row r="18" spans="1:19" x14ac:dyDescent="0.25">
      <c r="A18" s="12" t="s">
        <v>184</v>
      </c>
      <c r="B18" s="42">
        <v>10.259891895225</v>
      </c>
      <c r="C18" s="10" t="s">
        <v>159</v>
      </c>
      <c r="D18" s="42">
        <v>21.577223814863899</v>
      </c>
      <c r="E18" s="10" t="s">
        <v>159</v>
      </c>
      <c r="F18" s="42">
        <v>84.769110620896598</v>
      </c>
      <c r="G18" s="10" t="s">
        <v>159</v>
      </c>
      <c r="H18" s="42">
        <v>24.4216303884191</v>
      </c>
      <c r="I18" s="10" t="s">
        <v>159</v>
      </c>
      <c r="J18" s="42">
        <v>23.970571953160501</v>
      </c>
      <c r="K18" s="10" t="s">
        <v>159</v>
      </c>
      <c r="L18" s="42">
        <v>81.094467902789503</v>
      </c>
      <c r="M18" s="10" t="s">
        <v>159</v>
      </c>
      <c r="N18" s="42">
        <v>40.348968994096701</v>
      </c>
      <c r="O18" s="10" t="s">
        <v>159</v>
      </c>
      <c r="P18" s="42">
        <v>52.713414535856899</v>
      </c>
      <c r="Q18" s="10" t="s">
        <v>159</v>
      </c>
      <c r="R18" s="42">
        <v>31.917895697297102</v>
      </c>
      <c r="S18" s="10" t="s">
        <v>159</v>
      </c>
    </row>
    <row r="19" spans="1:19" x14ac:dyDescent="0.25">
      <c r="A19" s="12" t="s">
        <v>185</v>
      </c>
      <c r="B19" s="42">
        <v>10.085844043561099</v>
      </c>
      <c r="C19" s="10" t="s">
        <v>159</v>
      </c>
      <c r="D19" s="42">
        <v>22.728056451713901</v>
      </c>
      <c r="E19" s="10" t="s">
        <v>159</v>
      </c>
      <c r="F19" s="42">
        <v>89.549390731043601</v>
      </c>
      <c r="G19" s="10" t="s">
        <v>159</v>
      </c>
      <c r="H19" s="42">
        <v>21.933150790839601</v>
      </c>
      <c r="I19" s="10" t="s">
        <v>159</v>
      </c>
      <c r="J19" s="42">
        <v>24.4335135516259</v>
      </c>
      <c r="K19" s="10" t="s">
        <v>159</v>
      </c>
      <c r="L19" s="42">
        <v>79.297938976852194</v>
      </c>
      <c r="M19" s="10" t="s">
        <v>159</v>
      </c>
      <c r="N19" s="42">
        <v>39.935735374880799</v>
      </c>
      <c r="O19" s="10" t="s">
        <v>159</v>
      </c>
      <c r="P19" s="42">
        <v>64.885581083345997</v>
      </c>
      <c r="Q19" s="10" t="s">
        <v>159</v>
      </c>
      <c r="R19" s="42">
        <v>32.985173931034197</v>
      </c>
      <c r="S19" s="10" t="s">
        <v>159</v>
      </c>
    </row>
    <row r="20" spans="1:19" x14ac:dyDescent="0.25">
      <c r="A20" s="12" t="s">
        <v>186</v>
      </c>
      <c r="B20" s="42">
        <v>9.3064396685743702</v>
      </c>
      <c r="C20" s="10" t="s">
        <v>159</v>
      </c>
      <c r="D20" s="42">
        <v>20.067018533107301</v>
      </c>
      <c r="E20" s="10" t="s">
        <v>159</v>
      </c>
      <c r="F20" s="42">
        <v>91.653162380869503</v>
      </c>
      <c r="G20" s="10" t="s">
        <v>159</v>
      </c>
      <c r="H20" s="42">
        <v>21.096308288073001</v>
      </c>
      <c r="I20" s="10" t="s">
        <v>159</v>
      </c>
      <c r="J20" s="42">
        <v>21.185538289820801</v>
      </c>
      <c r="K20" s="10" t="s">
        <v>159</v>
      </c>
      <c r="L20" s="42">
        <v>80.555835418784497</v>
      </c>
      <c r="M20" s="10" t="s">
        <v>159</v>
      </c>
      <c r="N20" s="42">
        <v>38.871482901101601</v>
      </c>
      <c r="O20" s="10" t="s">
        <v>159</v>
      </c>
      <c r="P20" s="42">
        <v>66.233557729379598</v>
      </c>
      <c r="Q20" s="10" t="s">
        <v>159</v>
      </c>
      <c r="R20" s="42">
        <v>31.643443246702802</v>
      </c>
      <c r="S20" s="10" t="s">
        <v>159</v>
      </c>
    </row>
    <row r="21" spans="1:19" x14ac:dyDescent="0.25">
      <c r="A21" s="12" t="s">
        <v>188</v>
      </c>
      <c r="B21" s="42">
        <v>9.4064248707650702</v>
      </c>
      <c r="C21" s="10" t="s">
        <v>159</v>
      </c>
      <c r="D21" s="42">
        <v>21.648391705357199</v>
      </c>
      <c r="E21" s="10" t="s">
        <v>159</v>
      </c>
      <c r="F21" s="42">
        <v>90.088895996358701</v>
      </c>
      <c r="G21" s="10" t="s">
        <v>180</v>
      </c>
      <c r="H21" s="42">
        <v>21.222577740062501</v>
      </c>
      <c r="I21" s="10" t="s">
        <v>159</v>
      </c>
      <c r="J21" s="42">
        <v>21.315963685836401</v>
      </c>
      <c r="K21" s="10" t="s">
        <v>159</v>
      </c>
      <c r="L21" s="42">
        <v>80.505146140418205</v>
      </c>
      <c r="M21" s="10" t="s">
        <v>159</v>
      </c>
      <c r="N21" s="42">
        <v>41.375338750384898</v>
      </c>
      <c r="O21" s="10" t="s">
        <v>159</v>
      </c>
      <c r="P21" s="42">
        <v>67.370340181296996</v>
      </c>
      <c r="Q21" s="10" t="s">
        <v>159</v>
      </c>
      <c r="R21" s="42">
        <v>32.9727318290604</v>
      </c>
      <c r="S21" s="10" t="s">
        <v>159</v>
      </c>
    </row>
    <row r="22" spans="1:19" x14ac:dyDescent="0.25">
      <c r="A22" s="12" t="s">
        <v>189</v>
      </c>
      <c r="B22" s="42">
        <v>9.4449577961051396</v>
      </c>
      <c r="C22" s="10" t="s">
        <v>159</v>
      </c>
      <c r="D22" s="42">
        <v>20.391693003690602</v>
      </c>
      <c r="E22" s="10" t="s">
        <v>159</v>
      </c>
      <c r="F22" s="42">
        <v>82.533056539870103</v>
      </c>
      <c r="G22" s="10" t="s">
        <v>159</v>
      </c>
      <c r="H22" s="42">
        <v>32.031666039506</v>
      </c>
      <c r="I22" s="10" t="s">
        <v>159</v>
      </c>
      <c r="J22" s="42">
        <v>20.7978690989973</v>
      </c>
      <c r="K22" s="10" t="s">
        <v>159</v>
      </c>
      <c r="L22" s="42">
        <v>73.874477164568006</v>
      </c>
      <c r="M22" s="10" t="s">
        <v>159</v>
      </c>
      <c r="N22" s="42">
        <v>43.341297863574198</v>
      </c>
      <c r="O22" s="10" t="s">
        <v>159</v>
      </c>
      <c r="P22" s="42">
        <v>64.997775437561998</v>
      </c>
      <c r="Q22" s="10" t="s">
        <v>159</v>
      </c>
      <c r="R22" s="42">
        <v>34.715236915455399</v>
      </c>
      <c r="S22" s="10" t="s">
        <v>159</v>
      </c>
    </row>
    <row r="23" spans="1:19" x14ac:dyDescent="0.25">
      <c r="A23" s="12" t="s">
        <v>190</v>
      </c>
      <c r="B23" s="42">
        <v>8.6557427497050003</v>
      </c>
      <c r="C23" s="10" t="s">
        <v>159</v>
      </c>
      <c r="D23" s="42">
        <v>25.855068831444701</v>
      </c>
      <c r="E23" s="10" t="s">
        <v>159</v>
      </c>
      <c r="F23" s="42">
        <v>73.756592129746295</v>
      </c>
      <c r="G23" s="10" t="s">
        <v>159</v>
      </c>
      <c r="H23" s="42">
        <v>28.808827372414601</v>
      </c>
      <c r="I23" s="10" t="s">
        <v>159</v>
      </c>
      <c r="J23" s="42">
        <v>19.748026330517899</v>
      </c>
      <c r="K23" s="10" t="s">
        <v>159</v>
      </c>
      <c r="L23" s="42">
        <v>71.805096137516799</v>
      </c>
      <c r="M23" s="10" t="s">
        <v>159</v>
      </c>
      <c r="N23" s="42">
        <v>45.822831639645401</v>
      </c>
      <c r="O23" s="10" t="s">
        <v>159</v>
      </c>
      <c r="P23" s="42">
        <v>59.555526549605702</v>
      </c>
      <c r="Q23" s="10" t="s">
        <v>159</v>
      </c>
      <c r="R23" s="42">
        <v>35.724145491294898</v>
      </c>
      <c r="S23" s="10" t="s">
        <v>159</v>
      </c>
    </row>
    <row r="24" spans="1:19" x14ac:dyDescent="0.25">
      <c r="A24" s="12" t="s">
        <v>191</v>
      </c>
      <c r="B24" s="42">
        <v>8.0459828621838305</v>
      </c>
      <c r="C24" s="10" t="s">
        <v>159</v>
      </c>
      <c r="D24" s="42">
        <v>27.489965466846101</v>
      </c>
      <c r="E24" s="10" t="s">
        <v>159</v>
      </c>
      <c r="F24" s="42">
        <v>75.000171537387601</v>
      </c>
      <c r="G24" s="10" t="s">
        <v>159</v>
      </c>
      <c r="H24" s="42">
        <v>28.598428368415099</v>
      </c>
      <c r="I24" s="10" t="s">
        <v>159</v>
      </c>
      <c r="J24" s="42">
        <v>20.845976611645501</v>
      </c>
      <c r="K24" s="10" t="s">
        <v>159</v>
      </c>
      <c r="L24" s="42">
        <v>68.8633383545302</v>
      </c>
      <c r="M24" s="10" t="s">
        <v>159</v>
      </c>
      <c r="N24" s="42">
        <v>51.821583671612203</v>
      </c>
      <c r="O24" s="10" t="s">
        <v>159</v>
      </c>
      <c r="P24" s="42">
        <v>66.968771841143294</v>
      </c>
      <c r="Q24" s="10" t="s">
        <v>159</v>
      </c>
      <c r="R24" s="42">
        <v>38.558292613453297</v>
      </c>
      <c r="S24" s="10" t="s">
        <v>159</v>
      </c>
    </row>
    <row r="25" spans="1:19" x14ac:dyDescent="0.25">
      <c r="A25" s="12" t="s">
        <v>192</v>
      </c>
      <c r="B25" s="42">
        <v>7.1028353291069104</v>
      </c>
      <c r="C25" s="10" t="s">
        <v>159</v>
      </c>
      <c r="D25" s="42">
        <v>30.6779947675704</v>
      </c>
      <c r="E25" s="10" t="s">
        <v>159</v>
      </c>
      <c r="F25" s="42">
        <v>71.750029992509695</v>
      </c>
      <c r="G25" s="10" t="s">
        <v>159</v>
      </c>
      <c r="H25" s="42">
        <v>26.639285727566001</v>
      </c>
      <c r="I25" s="10" t="s">
        <v>159</v>
      </c>
      <c r="J25" s="42">
        <v>18.4206480542578</v>
      </c>
      <c r="K25" s="10" t="s">
        <v>159</v>
      </c>
      <c r="L25" s="42">
        <v>55.934788141315501</v>
      </c>
      <c r="M25" s="10" t="s">
        <v>159</v>
      </c>
      <c r="N25" s="42">
        <v>51.102956804255498</v>
      </c>
      <c r="O25" s="10" t="s">
        <v>159</v>
      </c>
      <c r="P25" s="42">
        <v>63.582246260507397</v>
      </c>
      <c r="Q25" s="10" t="s">
        <v>159</v>
      </c>
      <c r="R25" s="42">
        <v>38.192496499405202</v>
      </c>
      <c r="S25" s="10" t="s">
        <v>159</v>
      </c>
    </row>
    <row r="26" spans="1:19" x14ac:dyDescent="0.25">
      <c r="A26" s="12" t="s">
        <v>193</v>
      </c>
      <c r="B26" s="42">
        <v>6.9494239473106303</v>
      </c>
      <c r="C26" s="10" t="s">
        <v>159</v>
      </c>
      <c r="D26" s="42">
        <v>31.329767803395399</v>
      </c>
      <c r="E26" s="10" t="s">
        <v>159</v>
      </c>
      <c r="F26" s="42">
        <v>68.905771646120698</v>
      </c>
      <c r="G26" s="10" t="s">
        <v>159</v>
      </c>
      <c r="H26" s="42">
        <v>26.110174077084999</v>
      </c>
      <c r="I26" s="10" t="s">
        <v>159</v>
      </c>
      <c r="J26" s="42">
        <v>16.945168684547699</v>
      </c>
      <c r="K26" s="10" t="s">
        <v>159</v>
      </c>
      <c r="L26" s="42">
        <v>56.881086029026903</v>
      </c>
      <c r="M26" s="10" t="s">
        <v>159</v>
      </c>
      <c r="N26" s="42">
        <v>50.270124407404701</v>
      </c>
      <c r="O26" s="10" t="s">
        <v>159</v>
      </c>
      <c r="P26" s="42">
        <v>72.854728510499299</v>
      </c>
      <c r="Q26" s="10" t="s">
        <v>159</v>
      </c>
      <c r="R26" s="42">
        <v>38.990802339505997</v>
      </c>
      <c r="S26" s="10" t="s">
        <v>159</v>
      </c>
    </row>
    <row r="27" spans="1:19" x14ac:dyDescent="0.25">
      <c r="A27" s="12" t="s">
        <v>194</v>
      </c>
      <c r="B27" s="42">
        <v>6.5136300456698697</v>
      </c>
      <c r="C27" s="10" t="s">
        <v>159</v>
      </c>
      <c r="D27" s="42">
        <v>40.849763589944999</v>
      </c>
      <c r="E27" s="10" t="s">
        <v>159</v>
      </c>
      <c r="F27" s="42">
        <v>66.024945951433907</v>
      </c>
      <c r="G27" s="10" t="s">
        <v>159</v>
      </c>
      <c r="H27" s="42">
        <v>29.201939445194299</v>
      </c>
      <c r="I27" s="10" t="s">
        <v>159</v>
      </c>
      <c r="J27" s="42">
        <v>16.3392583533197</v>
      </c>
      <c r="K27" s="10" t="s">
        <v>159</v>
      </c>
      <c r="L27" s="42">
        <v>56.097873973367399</v>
      </c>
      <c r="M27" s="10" t="s">
        <v>159</v>
      </c>
      <c r="N27" s="42">
        <v>47.843238584832399</v>
      </c>
      <c r="O27" s="10" t="s">
        <v>159</v>
      </c>
      <c r="P27" s="42">
        <v>61.329794092098801</v>
      </c>
      <c r="Q27" s="10" t="s">
        <v>159</v>
      </c>
      <c r="R27" s="42">
        <v>40.720326751585503</v>
      </c>
      <c r="S27" s="10" t="s">
        <v>159</v>
      </c>
    </row>
    <row r="28" spans="1:19" x14ac:dyDescent="0.25">
      <c r="A28" s="12" t="s">
        <v>196</v>
      </c>
      <c r="B28" s="42">
        <v>7.9023859959920504</v>
      </c>
      <c r="C28" s="10" t="s">
        <v>159</v>
      </c>
      <c r="D28" s="42">
        <v>42.534973314483103</v>
      </c>
      <c r="E28" s="10" t="s">
        <v>159</v>
      </c>
      <c r="F28" s="42">
        <v>130.10104425394499</v>
      </c>
      <c r="G28" s="10" t="s">
        <v>159</v>
      </c>
      <c r="H28" s="42">
        <v>29.058452438821298</v>
      </c>
      <c r="I28" s="10" t="s">
        <v>159</v>
      </c>
      <c r="J28" s="42">
        <v>14.762203311037601</v>
      </c>
      <c r="K28" s="10" t="s">
        <v>159</v>
      </c>
      <c r="L28" s="42">
        <v>53.026194891648601</v>
      </c>
      <c r="M28" s="10" t="s">
        <v>159</v>
      </c>
      <c r="N28" s="42">
        <v>49.060890563497502</v>
      </c>
      <c r="O28" s="10" t="s">
        <v>159</v>
      </c>
      <c r="P28" s="42">
        <v>35.320688604365898</v>
      </c>
      <c r="Q28" s="10" t="s">
        <v>159</v>
      </c>
      <c r="R28" s="42">
        <v>39.276408598821</v>
      </c>
      <c r="S28" s="10" t="s">
        <v>159</v>
      </c>
    </row>
    <row r="29" spans="1:19" x14ac:dyDescent="0.25">
      <c r="A29" s="12" t="s">
        <v>197</v>
      </c>
      <c r="B29" s="42">
        <v>9.1320930594878202</v>
      </c>
      <c r="C29" s="10" t="s">
        <v>159</v>
      </c>
      <c r="D29" s="42">
        <v>44.432317368882103</v>
      </c>
      <c r="E29" s="10" t="s">
        <v>159</v>
      </c>
      <c r="F29" s="42">
        <v>120.129326671181</v>
      </c>
      <c r="G29" s="10" t="s">
        <v>159</v>
      </c>
      <c r="H29" s="42">
        <v>29.198588295612801</v>
      </c>
      <c r="I29" s="10" t="s">
        <v>159</v>
      </c>
      <c r="J29" s="42">
        <v>13.414029778998099</v>
      </c>
      <c r="K29" s="10" t="s">
        <v>159</v>
      </c>
      <c r="L29" s="42">
        <v>48.294135759959303</v>
      </c>
      <c r="M29" s="10" t="s">
        <v>159</v>
      </c>
      <c r="N29" s="42">
        <v>44.677573551390203</v>
      </c>
      <c r="O29" s="10" t="s">
        <v>159</v>
      </c>
      <c r="P29" s="42">
        <v>32.910136451426098</v>
      </c>
      <c r="Q29" s="10" t="s">
        <v>187</v>
      </c>
      <c r="R29" s="42">
        <v>38.283144930606802</v>
      </c>
      <c r="S29" s="10" t="s">
        <v>159</v>
      </c>
    </row>
    <row r="30" spans="1:19" x14ac:dyDescent="0.25">
      <c r="A30" s="12" t="s">
        <v>199</v>
      </c>
      <c r="B30" s="42">
        <v>8.4874698347113693</v>
      </c>
      <c r="C30" s="10" t="s">
        <v>159</v>
      </c>
      <c r="D30" s="42">
        <v>42.428700152282303</v>
      </c>
      <c r="E30" s="10" t="s">
        <v>159</v>
      </c>
      <c r="F30" s="42">
        <v>111.539093058704</v>
      </c>
      <c r="G30" s="10" t="s">
        <v>228</v>
      </c>
      <c r="H30" s="42">
        <v>26.696554791867499</v>
      </c>
      <c r="I30" s="10" t="s">
        <v>159</v>
      </c>
      <c r="J30" s="42">
        <v>12.631078732510099</v>
      </c>
      <c r="K30" s="10" t="s">
        <v>159</v>
      </c>
      <c r="L30" s="42">
        <v>44.928853893322596</v>
      </c>
      <c r="M30" s="10" t="s">
        <v>159</v>
      </c>
      <c r="N30" s="42">
        <v>44.677590687079302</v>
      </c>
      <c r="O30" s="10" t="s">
        <v>159</v>
      </c>
      <c r="P30" s="42">
        <v>31.586979426989</v>
      </c>
      <c r="Q30" s="10" t="s">
        <v>159</v>
      </c>
      <c r="R30" s="42">
        <v>36.808212442149497</v>
      </c>
      <c r="S30" s="10" t="s">
        <v>201</v>
      </c>
    </row>
    <row r="31" spans="1:19" x14ac:dyDescent="0.25">
      <c r="A31" s="12" t="s">
        <v>200</v>
      </c>
      <c r="B31" s="42">
        <v>8.8253949156309304</v>
      </c>
      <c r="C31" s="10" t="s">
        <v>159</v>
      </c>
      <c r="D31" s="42">
        <v>39.399310533161298</v>
      </c>
      <c r="E31" s="10" t="s">
        <v>159</v>
      </c>
      <c r="F31" s="42">
        <v>106.409136392462</v>
      </c>
      <c r="G31" s="10" t="s">
        <v>228</v>
      </c>
      <c r="H31" s="42">
        <v>28.829079023106701</v>
      </c>
      <c r="I31" s="10" t="s">
        <v>159</v>
      </c>
      <c r="J31" s="42">
        <v>11.185400045073701</v>
      </c>
      <c r="K31" s="10" t="s">
        <v>159</v>
      </c>
      <c r="L31" s="42">
        <v>42.8097583690599</v>
      </c>
      <c r="M31" s="10" t="s">
        <v>198</v>
      </c>
      <c r="N31" s="42">
        <v>45.259513139817599</v>
      </c>
      <c r="O31" s="10" t="s">
        <v>201</v>
      </c>
      <c r="P31" s="42">
        <v>29.987496380993399</v>
      </c>
      <c r="Q31" s="10" t="s">
        <v>159</v>
      </c>
      <c r="R31" s="42">
        <v>36.070310879566598</v>
      </c>
      <c r="S31" s="10" t="s">
        <v>201</v>
      </c>
    </row>
    <row r="32" spans="1:19" x14ac:dyDescent="0.25">
      <c r="A32" s="15" t="s">
        <v>203</v>
      </c>
      <c r="B32" s="43">
        <v>6.0349070306216799</v>
      </c>
      <c r="C32" s="14" t="s">
        <v>159</v>
      </c>
      <c r="D32" s="43">
        <v>26.593047433515999</v>
      </c>
      <c r="E32" s="14" t="s">
        <v>159</v>
      </c>
      <c r="F32" s="43">
        <v>42.0116578554968</v>
      </c>
      <c r="G32" s="14" t="s">
        <v>229</v>
      </c>
      <c r="H32" s="43">
        <v>21.327426702127099</v>
      </c>
      <c r="I32" s="14" t="s">
        <v>159</v>
      </c>
      <c r="J32" s="43">
        <v>8.3665992431279896</v>
      </c>
      <c r="K32" s="14" t="s">
        <v>159</v>
      </c>
      <c r="L32" s="43">
        <v>33.561660850326597</v>
      </c>
      <c r="M32" s="14" t="s">
        <v>159</v>
      </c>
      <c r="N32" s="43">
        <v>28.619131269150099</v>
      </c>
      <c r="O32" s="14" t="s">
        <v>159</v>
      </c>
      <c r="P32" s="43">
        <v>19.508277715368699</v>
      </c>
      <c r="Q32" s="14" t="s">
        <v>159</v>
      </c>
      <c r="R32" s="43">
        <v>24.0200178236006</v>
      </c>
      <c r="S32" s="14" t="s">
        <v>159</v>
      </c>
    </row>
    <row r="34" spans="1:2" x14ac:dyDescent="0.25">
      <c r="A34" s="16" t="s">
        <v>204</v>
      </c>
      <c r="B34" s="16" t="s">
        <v>230</v>
      </c>
    </row>
    <row r="36" spans="1:2" x14ac:dyDescent="0.25">
      <c r="B36" s="16" t="s">
        <v>231</v>
      </c>
    </row>
    <row r="37" spans="1:2" x14ac:dyDescent="0.25">
      <c r="B37" s="16" t="s">
        <v>232</v>
      </c>
    </row>
    <row r="38" spans="1:2" x14ac:dyDescent="0.25">
      <c r="B38" s="16" t="s">
        <v>233</v>
      </c>
    </row>
    <row r="39" spans="1:2" x14ac:dyDescent="0.25">
      <c r="B39" s="16" t="s">
        <v>234</v>
      </c>
    </row>
    <row r="40" spans="1:2" x14ac:dyDescent="0.25">
      <c r="B40" s="16" t="s">
        <v>235</v>
      </c>
    </row>
    <row r="42" spans="1:2" x14ac:dyDescent="0.25">
      <c r="B42" s="16" t="s">
        <v>211</v>
      </c>
    </row>
    <row r="45" spans="1:2" x14ac:dyDescent="0.25">
      <c r="A45" s="17" t="str">
        <f>HYPERLINK("#'CASINO 13'!A2", "&lt;&lt;&lt; Previous table")</f>
        <v>&lt;&lt;&lt; Previous table</v>
      </c>
    </row>
    <row r="46" spans="1:2" x14ac:dyDescent="0.25">
      <c r="A46" s="17" t="str">
        <f>HYPERLINK("#'CASINO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46"/>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s>
  <sheetData>
    <row r="1" spans="1:17" x14ac:dyDescent="0.25">
      <c r="A1" s="8" t="str">
        <f>HYPERLINK("#'INDEX'!B20", "Link to index")</f>
        <v>Link to index</v>
      </c>
    </row>
    <row r="2" spans="1:17" ht="15.75" customHeight="1" x14ac:dyDescent="0.25">
      <c r="A2" s="287" t="s">
        <v>239</v>
      </c>
      <c r="B2" s="286"/>
      <c r="C2" s="286"/>
      <c r="D2" s="286"/>
      <c r="E2" s="286"/>
      <c r="F2" s="286"/>
      <c r="G2" s="286"/>
      <c r="H2" s="286"/>
      <c r="I2" s="286"/>
      <c r="J2" s="286"/>
      <c r="K2" s="286"/>
      <c r="L2" s="286"/>
      <c r="M2" s="286"/>
      <c r="N2" s="286"/>
      <c r="O2" s="286"/>
      <c r="P2" s="286"/>
      <c r="Q2" s="286"/>
    </row>
    <row r="3" spans="1:17" ht="15.75" customHeight="1" x14ac:dyDescent="0.25">
      <c r="A3" s="287" t="s">
        <v>38</v>
      </c>
      <c r="B3" s="286"/>
      <c r="C3" s="286"/>
      <c r="D3" s="286"/>
      <c r="E3" s="286"/>
      <c r="F3" s="286"/>
      <c r="G3" s="286"/>
      <c r="H3" s="286"/>
      <c r="I3" s="286"/>
      <c r="J3" s="286"/>
      <c r="K3" s="286"/>
      <c r="L3" s="286"/>
      <c r="M3" s="286"/>
      <c r="N3" s="286"/>
      <c r="O3" s="286"/>
      <c r="P3" s="286"/>
      <c r="Q3" s="286"/>
    </row>
    <row r="4" spans="1:17" ht="15.75" customHeight="1" x14ac:dyDescent="0.25"/>
    <row r="5" spans="1:17"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row>
    <row r="6" spans="1:17" x14ac:dyDescent="0.25">
      <c r="A6" s="288" t="s">
        <v>225</v>
      </c>
      <c r="B6" s="288"/>
      <c r="C6" s="288"/>
      <c r="D6" s="288"/>
      <c r="E6" s="288"/>
      <c r="F6" s="288"/>
      <c r="G6" s="288"/>
      <c r="H6" s="288"/>
      <c r="I6" s="288"/>
      <c r="J6" s="288"/>
      <c r="K6" s="288"/>
      <c r="L6" s="288"/>
      <c r="M6" s="288"/>
      <c r="N6" s="288"/>
      <c r="O6" s="288"/>
      <c r="P6" s="288"/>
      <c r="Q6" s="288"/>
    </row>
    <row r="7" spans="1:17" x14ac:dyDescent="0.25">
      <c r="A7" s="12" t="s">
        <v>170</v>
      </c>
      <c r="B7" s="44">
        <v>27.218402300287501</v>
      </c>
      <c r="C7" s="10" t="s">
        <v>159</v>
      </c>
      <c r="D7" s="44">
        <v>0</v>
      </c>
      <c r="E7" s="10" t="s">
        <v>159</v>
      </c>
      <c r="F7" s="44">
        <v>18.715275610212899</v>
      </c>
      <c r="G7" s="10" t="s">
        <v>159</v>
      </c>
      <c r="H7" s="44">
        <v>16.156052707411</v>
      </c>
      <c r="I7" s="10" t="s">
        <v>159</v>
      </c>
      <c r="J7" s="44">
        <v>19.112685718581702</v>
      </c>
      <c r="K7" s="10" t="s">
        <v>159</v>
      </c>
      <c r="L7" s="44">
        <v>29.217325227963499</v>
      </c>
      <c r="M7" s="10" t="s">
        <v>159</v>
      </c>
      <c r="N7" s="44">
        <v>13.1958562137321</v>
      </c>
      <c r="O7" s="10" t="s">
        <v>159</v>
      </c>
      <c r="P7" s="44">
        <v>28.755975056414201</v>
      </c>
      <c r="Q7" s="10" t="s">
        <v>159</v>
      </c>
    </row>
    <row r="8" spans="1:17" x14ac:dyDescent="0.25">
      <c r="A8" s="12" t="s">
        <v>171</v>
      </c>
      <c r="B8" s="44">
        <v>18.463658284533199</v>
      </c>
      <c r="C8" s="10" t="s">
        <v>159</v>
      </c>
      <c r="D8" s="44">
        <v>9.4198313676758207</v>
      </c>
      <c r="E8" s="10" t="s">
        <v>159</v>
      </c>
      <c r="F8" s="44">
        <v>16.213011905350001</v>
      </c>
      <c r="G8" s="10" t="s">
        <v>159</v>
      </c>
      <c r="H8" s="44">
        <v>21.9376935376457</v>
      </c>
      <c r="I8" s="10" t="s">
        <v>159</v>
      </c>
      <c r="J8" s="44">
        <v>11.9094488188976</v>
      </c>
      <c r="K8" s="10" t="s">
        <v>159</v>
      </c>
      <c r="L8" s="44">
        <v>32.188849438633497</v>
      </c>
      <c r="M8" s="10" t="s">
        <v>159</v>
      </c>
      <c r="N8" s="44">
        <v>20.541292836224098</v>
      </c>
      <c r="O8" s="10" t="s">
        <v>159</v>
      </c>
      <c r="P8" s="44">
        <v>28.100986489197499</v>
      </c>
      <c r="Q8" s="10" t="s">
        <v>159</v>
      </c>
    </row>
    <row r="9" spans="1:17" x14ac:dyDescent="0.25">
      <c r="A9" s="12" t="s">
        <v>172</v>
      </c>
      <c r="B9" s="44">
        <v>10.2277623000258</v>
      </c>
      <c r="C9" s="10" t="s">
        <v>159</v>
      </c>
      <c r="D9" s="44">
        <v>11.4159896522156</v>
      </c>
      <c r="E9" s="10" t="s">
        <v>159</v>
      </c>
      <c r="F9" s="44">
        <v>9.3514450401064106</v>
      </c>
      <c r="G9" s="10" t="s">
        <v>159</v>
      </c>
      <c r="H9" s="44">
        <v>22.127427265520399</v>
      </c>
      <c r="I9" s="10" t="s">
        <v>159</v>
      </c>
      <c r="J9" s="44">
        <v>10.660039761431401</v>
      </c>
      <c r="K9" s="10" t="s">
        <v>159</v>
      </c>
      <c r="L9" s="44">
        <v>44.678612934977401</v>
      </c>
      <c r="M9" s="10" t="s">
        <v>159</v>
      </c>
      <c r="N9" s="44">
        <v>24.262686115081401</v>
      </c>
      <c r="O9" s="10" t="s">
        <v>159</v>
      </c>
      <c r="P9" s="44">
        <v>27.447214083394702</v>
      </c>
      <c r="Q9" s="10" t="s">
        <v>159</v>
      </c>
    </row>
    <row r="10" spans="1:17" x14ac:dyDescent="0.25">
      <c r="A10" s="12" t="s">
        <v>173</v>
      </c>
      <c r="B10" s="44">
        <v>8.99812539054364</v>
      </c>
      <c r="C10" s="10" t="s">
        <v>159</v>
      </c>
      <c r="D10" s="44">
        <v>15.001699699966</v>
      </c>
      <c r="E10" s="10" t="s">
        <v>159</v>
      </c>
      <c r="F10" s="44">
        <v>8.3191850594227503</v>
      </c>
      <c r="G10" s="10" t="s">
        <v>159</v>
      </c>
      <c r="H10" s="44">
        <v>15.1397728980895</v>
      </c>
      <c r="I10" s="10" t="s">
        <v>159</v>
      </c>
      <c r="J10" s="44">
        <v>9.8973799764382893</v>
      </c>
      <c r="K10" s="10" t="s">
        <v>159</v>
      </c>
      <c r="L10" s="44">
        <v>37.561571599924697</v>
      </c>
      <c r="M10" s="10" t="s">
        <v>159</v>
      </c>
      <c r="N10" s="44">
        <v>29.608474294572002</v>
      </c>
      <c r="O10" s="10" t="s">
        <v>159</v>
      </c>
      <c r="P10" s="44">
        <v>24.817753842039501</v>
      </c>
      <c r="Q10" s="10" t="s">
        <v>159</v>
      </c>
    </row>
    <row r="11" spans="1:17" x14ac:dyDescent="0.25">
      <c r="A11" s="12" t="s">
        <v>174</v>
      </c>
      <c r="B11" s="44">
        <v>7.8904016667474197</v>
      </c>
      <c r="C11" s="10" t="s">
        <v>159</v>
      </c>
      <c r="D11" s="44">
        <v>7.46085648138527</v>
      </c>
      <c r="E11" s="10" t="s">
        <v>159</v>
      </c>
      <c r="F11" s="44">
        <v>9.1936361599282908</v>
      </c>
      <c r="G11" s="10" t="s">
        <v>159</v>
      </c>
      <c r="H11" s="44">
        <v>13.5097899585462</v>
      </c>
      <c r="I11" s="10" t="s">
        <v>159</v>
      </c>
      <c r="J11" s="44">
        <v>8.8134170485715106</v>
      </c>
      <c r="K11" s="10" t="s">
        <v>159</v>
      </c>
      <c r="L11" s="44">
        <v>34.680739669103502</v>
      </c>
      <c r="M11" s="10" t="s">
        <v>159</v>
      </c>
      <c r="N11" s="44">
        <v>26.560625378128901</v>
      </c>
      <c r="O11" s="10" t="s">
        <v>159</v>
      </c>
      <c r="P11" s="44">
        <v>20.5117407511975</v>
      </c>
      <c r="Q11" s="10" t="s">
        <v>159</v>
      </c>
    </row>
    <row r="12" spans="1:17" x14ac:dyDescent="0.25">
      <c r="A12" s="12" t="s">
        <v>175</v>
      </c>
      <c r="B12" s="44">
        <v>7.4221653315715601</v>
      </c>
      <c r="C12" s="10" t="s">
        <v>159</v>
      </c>
      <c r="D12" s="44">
        <v>7.4396860957511599</v>
      </c>
      <c r="E12" s="10" t="s">
        <v>159</v>
      </c>
      <c r="F12" s="44">
        <v>11.8148337320896</v>
      </c>
      <c r="G12" s="10" t="s">
        <v>159</v>
      </c>
      <c r="H12" s="44">
        <v>14.0446107396887</v>
      </c>
      <c r="I12" s="10" t="s">
        <v>159</v>
      </c>
      <c r="J12" s="44">
        <v>7.7747622325115797</v>
      </c>
      <c r="K12" s="10" t="s">
        <v>159</v>
      </c>
      <c r="L12" s="44">
        <v>31.508148156285898</v>
      </c>
      <c r="M12" s="10" t="s">
        <v>159</v>
      </c>
      <c r="N12" s="44">
        <v>26.423478580901602</v>
      </c>
      <c r="O12" s="10" t="s">
        <v>159</v>
      </c>
      <c r="P12" s="44">
        <v>20.6870841936224</v>
      </c>
      <c r="Q12" s="10" t="s">
        <v>159</v>
      </c>
    </row>
    <row r="13" spans="1:17" x14ac:dyDescent="0.25">
      <c r="A13" s="12" t="s">
        <v>176</v>
      </c>
      <c r="B13" s="44">
        <v>10.634360723992399</v>
      </c>
      <c r="C13" s="10" t="s">
        <v>159</v>
      </c>
      <c r="D13" s="44">
        <v>6.0832649037835997</v>
      </c>
      <c r="E13" s="10" t="s">
        <v>159</v>
      </c>
      <c r="F13" s="44">
        <v>2.6671870934166</v>
      </c>
      <c r="G13" s="10" t="s">
        <v>159</v>
      </c>
      <c r="H13" s="44">
        <v>9.2973233057802798</v>
      </c>
      <c r="I13" s="10" t="s">
        <v>159</v>
      </c>
      <c r="J13" s="44">
        <v>6.3610012695610196</v>
      </c>
      <c r="K13" s="10" t="s">
        <v>159</v>
      </c>
      <c r="L13" s="44">
        <v>24.603686125520301</v>
      </c>
      <c r="M13" s="10" t="s">
        <v>159</v>
      </c>
      <c r="N13" s="44">
        <v>22.286222641508299</v>
      </c>
      <c r="O13" s="10" t="s">
        <v>159</v>
      </c>
      <c r="P13" s="44">
        <v>19.2367185468085</v>
      </c>
      <c r="Q13" s="10" t="s">
        <v>159</v>
      </c>
    </row>
    <row r="14" spans="1:17" x14ac:dyDescent="0.25">
      <c r="A14" s="12" t="s">
        <v>177</v>
      </c>
      <c r="B14" s="44">
        <v>5.5151141270820503</v>
      </c>
      <c r="C14" s="10" t="s">
        <v>159</v>
      </c>
      <c r="D14" s="44">
        <v>5.7033560530792302</v>
      </c>
      <c r="E14" s="10" t="s">
        <v>159</v>
      </c>
      <c r="F14" s="44">
        <v>2.48865407302584</v>
      </c>
      <c r="G14" s="10" t="s">
        <v>159</v>
      </c>
      <c r="H14" s="44">
        <v>8.4168460758664896</v>
      </c>
      <c r="I14" s="10" t="s">
        <v>159</v>
      </c>
      <c r="J14" s="44">
        <v>6.9631263870661098</v>
      </c>
      <c r="K14" s="10" t="s">
        <v>159</v>
      </c>
      <c r="L14" s="44">
        <v>29.2639704381921</v>
      </c>
      <c r="M14" s="10" t="s">
        <v>159</v>
      </c>
      <c r="N14" s="44">
        <v>21.359077379641398</v>
      </c>
      <c r="O14" s="10" t="s">
        <v>159</v>
      </c>
      <c r="P14" s="44">
        <v>19.574934562294501</v>
      </c>
      <c r="Q14" s="10" t="s">
        <v>159</v>
      </c>
    </row>
    <row r="15" spans="1:17" x14ac:dyDescent="0.25">
      <c r="A15" s="12" t="s">
        <v>178</v>
      </c>
      <c r="B15" s="44">
        <v>4.2787871220161904</v>
      </c>
      <c r="C15" s="10" t="s">
        <v>159</v>
      </c>
      <c r="D15" s="44">
        <v>5.4799323141501501</v>
      </c>
      <c r="E15" s="10" t="s">
        <v>159</v>
      </c>
      <c r="F15" s="44">
        <v>1.8075327878040599</v>
      </c>
      <c r="G15" s="10" t="s">
        <v>159</v>
      </c>
      <c r="H15" s="44">
        <v>7.5596807541320796</v>
      </c>
      <c r="I15" s="10" t="s">
        <v>159</v>
      </c>
      <c r="J15" s="44">
        <v>6.4413007804831102</v>
      </c>
      <c r="K15" s="10" t="s">
        <v>159</v>
      </c>
      <c r="L15" s="44">
        <v>28.697368047471699</v>
      </c>
      <c r="M15" s="10" t="s">
        <v>159</v>
      </c>
      <c r="N15" s="44">
        <v>19.8144441358601</v>
      </c>
      <c r="O15" s="10" t="s">
        <v>159</v>
      </c>
      <c r="P15" s="44">
        <v>16.447887494906201</v>
      </c>
      <c r="Q15" s="10" t="s">
        <v>159</v>
      </c>
    </row>
    <row r="16" spans="1:17" x14ac:dyDescent="0.25">
      <c r="A16" s="12" t="s">
        <v>182</v>
      </c>
      <c r="B16" s="44">
        <v>3.71470232591223</v>
      </c>
      <c r="C16" s="10" t="s">
        <v>159</v>
      </c>
      <c r="D16" s="44">
        <v>5.3048032650988501</v>
      </c>
      <c r="E16" s="10" t="s">
        <v>159</v>
      </c>
      <c r="F16" s="44">
        <v>5.5462842242503196</v>
      </c>
      <c r="G16" s="10" t="s">
        <v>159</v>
      </c>
      <c r="H16" s="44">
        <v>6.9184749823678802</v>
      </c>
      <c r="I16" s="10" t="s">
        <v>159</v>
      </c>
      <c r="J16" s="44">
        <v>5.5304326372138801</v>
      </c>
      <c r="K16" s="10" t="s">
        <v>159</v>
      </c>
      <c r="L16" s="44">
        <v>28.6073101174747</v>
      </c>
      <c r="M16" s="10" t="s">
        <v>159</v>
      </c>
      <c r="N16" s="44">
        <v>19.206538779354201</v>
      </c>
      <c r="O16" s="10" t="s">
        <v>159</v>
      </c>
      <c r="P16" s="44">
        <v>18.2482425819091</v>
      </c>
      <c r="Q16" s="10" t="s">
        <v>159</v>
      </c>
    </row>
    <row r="17" spans="1:17" x14ac:dyDescent="0.25">
      <c r="A17" s="12" t="s">
        <v>183</v>
      </c>
      <c r="B17" s="44">
        <v>3.7464748509620498</v>
      </c>
      <c r="C17" s="10" t="s">
        <v>159</v>
      </c>
      <c r="D17" s="44">
        <v>5.2472111279438103</v>
      </c>
      <c r="E17" s="10" t="s">
        <v>159</v>
      </c>
      <c r="F17" s="44">
        <v>11.4643672108127</v>
      </c>
      <c r="G17" s="10" t="s">
        <v>159</v>
      </c>
      <c r="H17" s="44">
        <v>6.6355788138447602</v>
      </c>
      <c r="I17" s="10" t="s">
        <v>159</v>
      </c>
      <c r="J17" s="44">
        <v>5.5879304673778796</v>
      </c>
      <c r="K17" s="10" t="s">
        <v>159</v>
      </c>
      <c r="L17" s="44">
        <v>29.8653455284553</v>
      </c>
      <c r="M17" s="10" t="s">
        <v>159</v>
      </c>
      <c r="N17" s="44">
        <v>20.2854970712119</v>
      </c>
      <c r="O17" s="10" t="s">
        <v>159</v>
      </c>
      <c r="P17" s="44">
        <v>19.370500899820001</v>
      </c>
      <c r="Q17" s="10" t="s">
        <v>159</v>
      </c>
    </row>
    <row r="18" spans="1:17" x14ac:dyDescent="0.25">
      <c r="A18" s="12" t="s">
        <v>184</v>
      </c>
      <c r="B18" s="44">
        <v>3.6212329930368199</v>
      </c>
      <c r="C18" s="10" t="s">
        <v>159</v>
      </c>
      <c r="D18" s="44">
        <v>5.22395734931058</v>
      </c>
      <c r="E18" s="10" t="s">
        <v>159</v>
      </c>
      <c r="F18" s="44">
        <v>16.465854354810201</v>
      </c>
      <c r="G18" s="10" t="s">
        <v>159</v>
      </c>
      <c r="H18" s="44">
        <v>6.3237862008849399</v>
      </c>
      <c r="I18" s="10" t="s">
        <v>159</v>
      </c>
      <c r="J18" s="44">
        <v>6.5290876832570701</v>
      </c>
      <c r="K18" s="10" t="s">
        <v>159</v>
      </c>
      <c r="L18" s="44">
        <v>29.105874543644202</v>
      </c>
      <c r="M18" s="10" t="s">
        <v>159</v>
      </c>
      <c r="N18" s="44">
        <v>8.4136067068477605</v>
      </c>
      <c r="O18" s="10" t="s">
        <v>159</v>
      </c>
      <c r="P18" s="44">
        <v>20.875355527168299</v>
      </c>
      <c r="Q18" s="10" t="s">
        <v>159</v>
      </c>
    </row>
    <row r="19" spans="1:17" x14ac:dyDescent="0.25">
      <c r="A19" s="12" t="s">
        <v>185</v>
      </c>
      <c r="B19" s="44">
        <v>3.6472429347325801</v>
      </c>
      <c r="C19" s="10" t="s">
        <v>159</v>
      </c>
      <c r="D19" s="44">
        <v>5.3187307307043001</v>
      </c>
      <c r="E19" s="10" t="s">
        <v>159</v>
      </c>
      <c r="F19" s="44">
        <v>15.9828749269341</v>
      </c>
      <c r="G19" s="10" t="s">
        <v>159</v>
      </c>
      <c r="H19" s="44">
        <v>6.1732182187190503</v>
      </c>
      <c r="I19" s="10" t="s">
        <v>159</v>
      </c>
      <c r="J19" s="44">
        <v>6.4848819951692196</v>
      </c>
      <c r="K19" s="10" t="s">
        <v>159</v>
      </c>
      <c r="L19" s="44">
        <v>27.271281022076501</v>
      </c>
      <c r="M19" s="10" t="s">
        <v>159</v>
      </c>
      <c r="N19" s="44">
        <v>8.4494055843451505</v>
      </c>
      <c r="O19" s="10" t="s">
        <v>159</v>
      </c>
      <c r="P19" s="44">
        <v>23.605828705792799</v>
      </c>
      <c r="Q19" s="10" t="s">
        <v>159</v>
      </c>
    </row>
    <row r="20" spans="1:17" x14ac:dyDescent="0.25">
      <c r="A20" s="12" t="s">
        <v>186</v>
      </c>
      <c r="B20" s="44">
        <v>3.2460979547901001</v>
      </c>
      <c r="C20" s="10" t="s">
        <v>159</v>
      </c>
      <c r="D20" s="44">
        <v>5.3257540933722698</v>
      </c>
      <c r="E20" s="10" t="s">
        <v>159</v>
      </c>
      <c r="F20" s="44">
        <v>15.485049700402101</v>
      </c>
      <c r="G20" s="10" t="s">
        <v>159</v>
      </c>
      <c r="H20" s="44">
        <v>5.8534448473260703</v>
      </c>
      <c r="I20" s="10" t="s">
        <v>159</v>
      </c>
      <c r="J20" s="44">
        <v>6.2760935241533797</v>
      </c>
      <c r="K20" s="10" t="s">
        <v>159</v>
      </c>
      <c r="L20" s="44">
        <v>27.426698022497401</v>
      </c>
      <c r="M20" s="10" t="s">
        <v>159</v>
      </c>
      <c r="N20" s="44">
        <v>8.4268901868943598</v>
      </c>
      <c r="O20" s="10" t="s">
        <v>159</v>
      </c>
      <c r="P20" s="44">
        <v>26.122409494178498</v>
      </c>
      <c r="Q20" s="10" t="s">
        <v>159</v>
      </c>
    </row>
    <row r="21" spans="1:17" x14ac:dyDescent="0.25">
      <c r="A21" s="12" t="s">
        <v>188</v>
      </c>
      <c r="B21" s="44">
        <v>3.6573851388666201</v>
      </c>
      <c r="C21" s="10" t="s">
        <v>159</v>
      </c>
      <c r="D21" s="44">
        <v>5.5928123093461704</v>
      </c>
      <c r="E21" s="10" t="s">
        <v>159</v>
      </c>
      <c r="F21" s="44">
        <v>15.854054654880899</v>
      </c>
      <c r="G21" s="10" t="s">
        <v>180</v>
      </c>
      <c r="H21" s="44">
        <v>5.9267483491179496</v>
      </c>
      <c r="I21" s="10" t="s">
        <v>159</v>
      </c>
      <c r="J21" s="44">
        <v>6.6147872009941002</v>
      </c>
      <c r="K21" s="10" t="s">
        <v>159</v>
      </c>
      <c r="L21" s="44">
        <v>27.571603699988799</v>
      </c>
      <c r="M21" s="10" t="s">
        <v>159</v>
      </c>
      <c r="N21" s="44">
        <v>9.0634575269517406</v>
      </c>
      <c r="O21" s="10" t="s">
        <v>159</v>
      </c>
      <c r="P21" s="44">
        <v>25.399144259125801</v>
      </c>
      <c r="Q21" s="10" t="s">
        <v>159</v>
      </c>
    </row>
    <row r="22" spans="1:17" x14ac:dyDescent="0.25">
      <c r="A22" s="12" t="s">
        <v>189</v>
      </c>
      <c r="B22" s="44">
        <v>3.5753356539035299</v>
      </c>
      <c r="C22" s="10" t="s">
        <v>159</v>
      </c>
      <c r="D22" s="44">
        <v>6.4197530864197496</v>
      </c>
      <c r="E22" s="10" t="s">
        <v>159</v>
      </c>
      <c r="F22" s="44">
        <v>18.4596772402064</v>
      </c>
      <c r="G22" s="10" t="s">
        <v>159</v>
      </c>
      <c r="H22" s="44">
        <v>9.4175461396393008</v>
      </c>
      <c r="I22" s="10" t="s">
        <v>159</v>
      </c>
      <c r="J22" s="44">
        <v>6.9293700835456002</v>
      </c>
      <c r="K22" s="10" t="s">
        <v>159</v>
      </c>
      <c r="L22" s="44">
        <v>26.278561228132801</v>
      </c>
      <c r="M22" s="10" t="s">
        <v>159</v>
      </c>
      <c r="N22" s="44">
        <v>10.074391035748301</v>
      </c>
      <c r="O22" s="10" t="s">
        <v>159</v>
      </c>
      <c r="P22" s="44">
        <v>25.697386833737198</v>
      </c>
      <c r="Q22" s="10" t="s">
        <v>159</v>
      </c>
    </row>
    <row r="23" spans="1:17" x14ac:dyDescent="0.25">
      <c r="A23" s="12" t="s">
        <v>190</v>
      </c>
      <c r="B23" s="44">
        <v>3.9025579476408399</v>
      </c>
      <c r="C23" s="10" t="s">
        <v>159</v>
      </c>
      <c r="D23" s="44">
        <v>6.9219708227090102</v>
      </c>
      <c r="E23" s="10" t="s">
        <v>159</v>
      </c>
      <c r="F23" s="44">
        <v>20.938476935777999</v>
      </c>
      <c r="G23" s="10" t="s">
        <v>159</v>
      </c>
      <c r="H23" s="44">
        <v>8.6604994959155803</v>
      </c>
      <c r="I23" s="10" t="s">
        <v>159</v>
      </c>
      <c r="J23" s="44">
        <v>6.7804682885938004</v>
      </c>
      <c r="K23" s="10" t="s">
        <v>159</v>
      </c>
      <c r="L23" s="44">
        <v>28.469759388620201</v>
      </c>
      <c r="M23" s="10" t="s">
        <v>159</v>
      </c>
      <c r="N23" s="44">
        <v>11.021010312852701</v>
      </c>
      <c r="O23" s="10" t="s">
        <v>159</v>
      </c>
      <c r="P23" s="44">
        <v>24.686539587649701</v>
      </c>
      <c r="Q23" s="10" t="s">
        <v>159</v>
      </c>
    </row>
    <row r="24" spans="1:17" x14ac:dyDescent="0.25">
      <c r="A24" s="12" t="s">
        <v>191</v>
      </c>
      <c r="B24" s="44">
        <v>3.8071926190924499</v>
      </c>
      <c r="C24" s="10" t="s">
        <v>159</v>
      </c>
      <c r="D24" s="44">
        <v>7.4446189238238398</v>
      </c>
      <c r="E24" s="10" t="s">
        <v>159</v>
      </c>
      <c r="F24" s="44">
        <v>20.884387118488199</v>
      </c>
      <c r="G24" s="10" t="s">
        <v>159</v>
      </c>
      <c r="H24" s="44">
        <v>8.4714819897761693</v>
      </c>
      <c r="I24" s="10" t="s">
        <v>159</v>
      </c>
      <c r="J24" s="44">
        <v>7.3861277574781896</v>
      </c>
      <c r="K24" s="10" t="s">
        <v>159</v>
      </c>
      <c r="L24" s="44">
        <v>28.129292736242299</v>
      </c>
      <c r="M24" s="10" t="s">
        <v>159</v>
      </c>
      <c r="N24" s="44">
        <v>12.3244087537058</v>
      </c>
      <c r="O24" s="10" t="s">
        <v>159</v>
      </c>
      <c r="P24" s="44">
        <v>26.563821142880801</v>
      </c>
      <c r="Q24" s="10" t="s">
        <v>159</v>
      </c>
    </row>
    <row r="25" spans="1:17" x14ac:dyDescent="0.25">
      <c r="A25" s="12" t="s">
        <v>192</v>
      </c>
      <c r="B25" s="44">
        <v>3.2788039937311799</v>
      </c>
      <c r="C25" s="10" t="s">
        <v>159</v>
      </c>
      <c r="D25" s="44">
        <v>8.3119123590496304</v>
      </c>
      <c r="E25" s="10" t="s">
        <v>159</v>
      </c>
      <c r="F25" s="44">
        <v>21.004242505285202</v>
      </c>
      <c r="G25" s="10" t="s">
        <v>159</v>
      </c>
      <c r="H25" s="44">
        <v>7.9507394435729299</v>
      </c>
      <c r="I25" s="10" t="s">
        <v>159</v>
      </c>
      <c r="J25" s="44">
        <v>6.9090082926275098</v>
      </c>
      <c r="K25" s="10" t="s">
        <v>159</v>
      </c>
      <c r="L25" s="44">
        <v>23.865942487245999</v>
      </c>
      <c r="M25" s="10" t="s">
        <v>159</v>
      </c>
      <c r="N25" s="44">
        <v>13.285653838942901</v>
      </c>
      <c r="O25" s="10" t="s">
        <v>159</v>
      </c>
      <c r="P25" s="44">
        <v>25.205622318613901</v>
      </c>
      <c r="Q25" s="10" t="s">
        <v>159</v>
      </c>
    </row>
    <row r="26" spans="1:17" x14ac:dyDescent="0.25">
      <c r="A26" s="12" t="s">
        <v>193</v>
      </c>
      <c r="B26" s="44">
        <v>3.4573208495755798</v>
      </c>
      <c r="C26" s="10" t="s">
        <v>159</v>
      </c>
      <c r="D26" s="44">
        <v>8.6942843489605099</v>
      </c>
      <c r="E26" s="10" t="s">
        <v>159</v>
      </c>
      <c r="F26" s="44">
        <v>19.361996506307602</v>
      </c>
      <c r="G26" s="10" t="s">
        <v>159</v>
      </c>
      <c r="H26" s="44">
        <v>8.1027446720526903</v>
      </c>
      <c r="I26" s="10" t="s">
        <v>159</v>
      </c>
      <c r="J26" s="44">
        <v>5.3165405813198099</v>
      </c>
      <c r="K26" s="10" t="s">
        <v>159</v>
      </c>
      <c r="L26" s="44">
        <v>24.988960999575401</v>
      </c>
      <c r="M26" s="10" t="s">
        <v>159</v>
      </c>
      <c r="N26" s="44">
        <v>13.7352895038462</v>
      </c>
      <c r="O26" s="10" t="s">
        <v>159</v>
      </c>
      <c r="P26" s="44">
        <v>28.826477532816501</v>
      </c>
      <c r="Q26" s="10" t="s">
        <v>159</v>
      </c>
    </row>
    <row r="27" spans="1:17" x14ac:dyDescent="0.25">
      <c r="A27" s="12" t="s">
        <v>194</v>
      </c>
      <c r="B27" s="44">
        <v>3.6907560323870401</v>
      </c>
      <c r="C27" s="10" t="s">
        <v>159</v>
      </c>
      <c r="D27" s="44">
        <v>10.672253703583101</v>
      </c>
      <c r="E27" s="10" t="s">
        <v>159</v>
      </c>
      <c r="F27" s="44">
        <v>16.152372891303401</v>
      </c>
      <c r="G27" s="10" t="s">
        <v>159</v>
      </c>
      <c r="H27" s="44">
        <v>9.0290643224021707</v>
      </c>
      <c r="I27" s="10" t="s">
        <v>159</v>
      </c>
      <c r="J27" s="44">
        <v>5.26657980353552</v>
      </c>
      <c r="K27" s="10" t="s">
        <v>159</v>
      </c>
      <c r="L27" s="44">
        <v>24.912098569481401</v>
      </c>
      <c r="M27" s="10" t="s">
        <v>159</v>
      </c>
      <c r="N27" s="44">
        <v>12.7260316725948</v>
      </c>
      <c r="O27" s="10" t="s">
        <v>159</v>
      </c>
      <c r="P27" s="44">
        <v>25.2874195752565</v>
      </c>
      <c r="Q27" s="10" t="s">
        <v>159</v>
      </c>
    </row>
    <row r="28" spans="1:17" x14ac:dyDescent="0.25">
      <c r="A28" s="12" t="s">
        <v>196</v>
      </c>
      <c r="B28" s="44">
        <v>4.5934772622875499</v>
      </c>
      <c r="C28" s="10" t="s">
        <v>159</v>
      </c>
      <c r="D28" s="44">
        <v>10.7072621941174</v>
      </c>
      <c r="E28" s="10" t="s">
        <v>159</v>
      </c>
      <c r="F28" s="44">
        <v>26.4914085426546</v>
      </c>
      <c r="G28" s="10" t="s">
        <v>159</v>
      </c>
      <c r="H28" s="44">
        <v>8.7828018956238498</v>
      </c>
      <c r="I28" s="10" t="s">
        <v>159</v>
      </c>
      <c r="J28" s="44">
        <v>4.8712595685455797</v>
      </c>
      <c r="K28" s="10" t="s">
        <v>159</v>
      </c>
      <c r="L28" s="44">
        <v>23.549832592761501</v>
      </c>
      <c r="M28" s="10" t="s">
        <v>159</v>
      </c>
      <c r="N28" s="44">
        <v>13.0075574003685</v>
      </c>
      <c r="O28" s="10" t="s">
        <v>159</v>
      </c>
      <c r="P28" s="44">
        <v>16.675793451853</v>
      </c>
      <c r="Q28" s="10" t="s">
        <v>159</v>
      </c>
    </row>
    <row r="29" spans="1:17" x14ac:dyDescent="0.25">
      <c r="A29" s="12" t="s">
        <v>197</v>
      </c>
      <c r="B29" s="44">
        <v>5.5468404328064</v>
      </c>
      <c r="C29" s="10" t="s">
        <v>159</v>
      </c>
      <c r="D29" s="44">
        <v>11.5014596234204</v>
      </c>
      <c r="E29" s="10" t="s">
        <v>159</v>
      </c>
      <c r="F29" s="44">
        <v>25.464209042787399</v>
      </c>
      <c r="G29" s="10" t="s">
        <v>159</v>
      </c>
      <c r="H29" s="44">
        <v>9.1448215568999291</v>
      </c>
      <c r="I29" s="10" t="s">
        <v>159</v>
      </c>
      <c r="J29" s="44">
        <v>4.8294501710529296</v>
      </c>
      <c r="K29" s="10" t="s">
        <v>159</v>
      </c>
      <c r="L29" s="44">
        <v>23.590437982291402</v>
      </c>
      <c r="M29" s="10" t="s">
        <v>159</v>
      </c>
      <c r="N29" s="44">
        <v>12.6938251713451</v>
      </c>
      <c r="O29" s="10" t="s">
        <v>159</v>
      </c>
      <c r="P29" s="44">
        <v>16.7988433105612</v>
      </c>
      <c r="Q29" s="10" t="s">
        <v>187</v>
      </c>
    </row>
    <row r="30" spans="1:17" x14ac:dyDescent="0.25">
      <c r="A30" s="12" t="s">
        <v>199</v>
      </c>
      <c r="B30" s="44">
        <v>5.4546570131304497</v>
      </c>
      <c r="C30" s="10" t="s">
        <v>159</v>
      </c>
      <c r="D30" s="44">
        <v>10.905959769261599</v>
      </c>
      <c r="E30" s="10" t="s">
        <v>159</v>
      </c>
      <c r="F30" s="44">
        <v>21.168339711042101</v>
      </c>
      <c r="G30" s="10" t="s">
        <v>228</v>
      </c>
      <c r="H30" s="44">
        <v>8.3084135505968693</v>
      </c>
      <c r="I30" s="10" t="s">
        <v>159</v>
      </c>
      <c r="J30" s="44">
        <v>4.2508886210736696</v>
      </c>
      <c r="K30" s="10" t="s">
        <v>159</v>
      </c>
      <c r="L30" s="44">
        <v>23.380428673077901</v>
      </c>
      <c r="M30" s="10" t="s">
        <v>159</v>
      </c>
      <c r="N30" s="44">
        <v>12.725622149814599</v>
      </c>
      <c r="O30" s="10" t="s">
        <v>159</v>
      </c>
      <c r="P30" s="44">
        <v>16.980485658100701</v>
      </c>
      <c r="Q30" s="10" t="s">
        <v>159</v>
      </c>
    </row>
    <row r="31" spans="1:17" x14ac:dyDescent="0.25">
      <c r="A31" s="12" t="s">
        <v>200</v>
      </c>
      <c r="B31" s="44">
        <v>5.5453437300466302</v>
      </c>
      <c r="C31" s="10" t="s">
        <v>159</v>
      </c>
      <c r="D31" s="44">
        <v>9.8186475649412195</v>
      </c>
      <c r="E31" s="10" t="s">
        <v>159</v>
      </c>
      <c r="F31" s="44">
        <v>20.082026788495501</v>
      </c>
      <c r="G31" s="10" t="s">
        <v>228</v>
      </c>
      <c r="H31" s="44">
        <v>8.6961048631123301</v>
      </c>
      <c r="I31" s="10" t="s">
        <v>159</v>
      </c>
      <c r="J31" s="44">
        <v>3.7074642311466102</v>
      </c>
      <c r="K31" s="10" t="s">
        <v>159</v>
      </c>
      <c r="L31" s="44">
        <v>21.179647797862799</v>
      </c>
      <c r="M31" s="10" t="s">
        <v>198</v>
      </c>
      <c r="N31" s="44">
        <v>12.549468812956601</v>
      </c>
      <c r="O31" s="10" t="s">
        <v>201</v>
      </c>
      <c r="P31" s="44">
        <v>15.4785237698082</v>
      </c>
      <c r="Q31" s="10" t="s">
        <v>159</v>
      </c>
    </row>
    <row r="32" spans="1:17" x14ac:dyDescent="0.25">
      <c r="A32" s="15" t="s">
        <v>203</v>
      </c>
      <c r="B32" s="45">
        <v>3.6118395057293702</v>
      </c>
      <c r="C32" s="14" t="s">
        <v>159</v>
      </c>
      <c r="D32" s="45">
        <v>7.5872308434116098</v>
      </c>
      <c r="E32" s="14" t="s">
        <v>159</v>
      </c>
      <c r="F32" s="45">
        <v>10.315674552982999</v>
      </c>
      <c r="G32" s="14" t="s">
        <v>229</v>
      </c>
      <c r="H32" s="45">
        <v>7.1330655195859496</v>
      </c>
      <c r="I32" s="14" t="s">
        <v>159</v>
      </c>
      <c r="J32" s="45">
        <v>3.45431849112996</v>
      </c>
      <c r="K32" s="14" t="s">
        <v>159</v>
      </c>
      <c r="L32" s="45">
        <v>17.071710185719301</v>
      </c>
      <c r="M32" s="14" t="s">
        <v>159</v>
      </c>
      <c r="N32" s="45">
        <v>10.1199866391434</v>
      </c>
      <c r="O32" s="14" t="s">
        <v>159</v>
      </c>
      <c r="P32" s="45">
        <v>9.6301752923558599</v>
      </c>
      <c r="Q32" s="14" t="s">
        <v>159</v>
      </c>
    </row>
    <row r="34" spans="1:2" x14ac:dyDescent="0.25">
      <c r="A34" s="16" t="s">
        <v>204</v>
      </c>
      <c r="B34" s="16" t="s">
        <v>230</v>
      </c>
    </row>
    <row r="36" spans="1:2" x14ac:dyDescent="0.25">
      <c r="B36" s="16" t="s">
        <v>231</v>
      </c>
    </row>
    <row r="37" spans="1:2" x14ac:dyDescent="0.25">
      <c r="B37" s="16" t="s">
        <v>232</v>
      </c>
    </row>
    <row r="38" spans="1:2" x14ac:dyDescent="0.25">
      <c r="B38" s="16" t="s">
        <v>233</v>
      </c>
    </row>
    <row r="39" spans="1:2" x14ac:dyDescent="0.25">
      <c r="B39" s="16" t="s">
        <v>234</v>
      </c>
    </row>
    <row r="40" spans="1:2" x14ac:dyDescent="0.25">
      <c r="B40" s="16" t="s">
        <v>235</v>
      </c>
    </row>
    <row r="42" spans="1:2" x14ac:dyDescent="0.25">
      <c r="B42" s="16" t="s">
        <v>211</v>
      </c>
    </row>
    <row r="45" spans="1:2" x14ac:dyDescent="0.25">
      <c r="A45" s="17" t="str">
        <f>HYPERLINK("#'CASINO 14'!A2", "&lt;&lt;&lt; Previous table")</f>
        <v>&lt;&lt;&lt; Previous table</v>
      </c>
    </row>
    <row r="46" spans="1:2" x14ac:dyDescent="0.25">
      <c r="A46" s="17" t="str">
        <f>HYPERLINK("#'GAMING_MACHINES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45"/>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HYPERLINK("#'INDEX'!B21", "Link to index")</f>
        <v>Link to index</v>
      </c>
    </row>
    <row r="2" spans="1:19" ht="15.75" customHeight="1" x14ac:dyDescent="0.25">
      <c r="A2" s="287" t="s">
        <v>240</v>
      </c>
      <c r="B2" s="286"/>
      <c r="C2" s="286"/>
      <c r="D2" s="286"/>
      <c r="E2" s="286"/>
      <c r="F2" s="286"/>
      <c r="G2" s="286"/>
      <c r="H2" s="286"/>
      <c r="I2" s="286"/>
      <c r="J2" s="286"/>
      <c r="K2" s="286"/>
      <c r="L2" s="286"/>
      <c r="M2" s="286"/>
      <c r="N2" s="286"/>
      <c r="O2" s="286"/>
      <c r="P2" s="286"/>
      <c r="Q2" s="286"/>
      <c r="R2" s="286"/>
      <c r="S2" s="286"/>
    </row>
    <row r="3" spans="1:19" ht="15.75" customHeight="1" x14ac:dyDescent="0.25">
      <c r="A3" s="287" t="s">
        <v>39</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46">
        <v>1035.501</v>
      </c>
      <c r="C7" s="10" t="s">
        <v>159</v>
      </c>
      <c r="D7" s="46">
        <v>22486.496999999999</v>
      </c>
      <c r="E7" s="10" t="s">
        <v>159</v>
      </c>
      <c r="F7" s="46">
        <v>48.796999999999997</v>
      </c>
      <c r="G7" s="10" t="s">
        <v>159</v>
      </c>
      <c r="H7" s="46">
        <v>2698</v>
      </c>
      <c r="I7" s="10" t="s">
        <v>159</v>
      </c>
      <c r="J7" s="46">
        <v>1489.9469999999999</v>
      </c>
      <c r="K7" s="10" t="s">
        <v>159</v>
      </c>
      <c r="L7" s="46">
        <v>0</v>
      </c>
      <c r="M7" s="10" t="s">
        <v>159</v>
      </c>
      <c r="N7" s="46">
        <v>10090.519</v>
      </c>
      <c r="O7" s="10" t="s">
        <v>159</v>
      </c>
      <c r="P7" s="46">
        <v>0</v>
      </c>
      <c r="Q7" s="10" t="s">
        <v>241</v>
      </c>
      <c r="R7" s="46">
        <v>37849.260999999999</v>
      </c>
      <c r="S7" s="10" t="s">
        <v>159</v>
      </c>
    </row>
    <row r="8" spans="1:19" x14ac:dyDescent="0.25">
      <c r="A8" s="12" t="s">
        <v>171</v>
      </c>
      <c r="B8" s="46">
        <v>1163.6410000000001</v>
      </c>
      <c r="C8" s="10" t="s">
        <v>159</v>
      </c>
      <c r="D8" s="46">
        <v>24376.037</v>
      </c>
      <c r="E8" s="10" t="s">
        <v>159</v>
      </c>
      <c r="F8" s="46">
        <v>75.213999999999999</v>
      </c>
      <c r="G8" s="10" t="s">
        <v>159</v>
      </c>
      <c r="H8" s="46">
        <v>3049.6210000000001</v>
      </c>
      <c r="I8" s="10" t="s">
        <v>159</v>
      </c>
      <c r="J8" s="46">
        <v>2621.6570000000002</v>
      </c>
      <c r="K8" s="10" t="s">
        <v>159</v>
      </c>
      <c r="L8" s="46">
        <v>0</v>
      </c>
      <c r="M8" s="10" t="s">
        <v>159</v>
      </c>
      <c r="N8" s="46">
        <v>13367.223</v>
      </c>
      <c r="O8" s="10" t="s">
        <v>159</v>
      </c>
      <c r="P8" s="46">
        <v>0</v>
      </c>
      <c r="Q8" s="10" t="s">
        <v>241</v>
      </c>
      <c r="R8" s="46">
        <v>44653.392999999996</v>
      </c>
      <c r="S8" s="10" t="s">
        <v>159</v>
      </c>
    </row>
    <row r="9" spans="1:19" x14ac:dyDescent="0.25">
      <c r="A9" s="12" t="s">
        <v>172</v>
      </c>
      <c r="B9" s="46">
        <v>1159.6410000000001</v>
      </c>
      <c r="C9" s="10" t="s">
        <v>159</v>
      </c>
      <c r="D9" s="46">
        <v>26001.478999999999</v>
      </c>
      <c r="E9" s="10" t="s">
        <v>159</v>
      </c>
      <c r="F9" s="46">
        <v>181.10900000000001</v>
      </c>
      <c r="G9" s="10" t="s">
        <v>159</v>
      </c>
      <c r="H9" s="46">
        <v>3505.2869999999998</v>
      </c>
      <c r="I9" s="10" t="s">
        <v>159</v>
      </c>
      <c r="J9" s="46">
        <v>3023.7460000000001</v>
      </c>
      <c r="K9" s="10" t="s">
        <v>159</v>
      </c>
      <c r="L9" s="46">
        <v>45.002000000000002</v>
      </c>
      <c r="M9" s="10" t="s">
        <v>159</v>
      </c>
      <c r="N9" s="46">
        <v>15893.958000000001</v>
      </c>
      <c r="O9" s="10" t="s">
        <v>159</v>
      </c>
      <c r="P9" s="46">
        <v>0</v>
      </c>
      <c r="Q9" s="10" t="s">
        <v>241</v>
      </c>
      <c r="R9" s="46">
        <v>49810.222000000002</v>
      </c>
      <c r="S9" s="10" t="s">
        <v>159</v>
      </c>
    </row>
    <row r="10" spans="1:19" x14ac:dyDescent="0.25">
      <c r="A10" s="12" t="s">
        <v>173</v>
      </c>
      <c r="B10" s="46">
        <v>1249.4670000000001</v>
      </c>
      <c r="C10" s="10" t="s">
        <v>159</v>
      </c>
      <c r="D10" s="46">
        <v>30540.143</v>
      </c>
      <c r="E10" s="10" t="s">
        <v>159</v>
      </c>
      <c r="F10" s="46">
        <v>232.40799999999999</v>
      </c>
      <c r="G10" s="10" t="s">
        <v>159</v>
      </c>
      <c r="H10" s="46">
        <v>4058.13</v>
      </c>
      <c r="I10" s="10" t="s">
        <v>159</v>
      </c>
      <c r="J10" s="46">
        <v>3291.6759999999999</v>
      </c>
      <c r="K10" s="10" t="s">
        <v>159</v>
      </c>
      <c r="L10" s="46">
        <v>206.54900000000001</v>
      </c>
      <c r="M10" s="10" t="s">
        <v>159</v>
      </c>
      <c r="N10" s="46">
        <v>18097.816999999999</v>
      </c>
      <c r="O10" s="10" t="s">
        <v>159</v>
      </c>
      <c r="P10" s="46">
        <v>0</v>
      </c>
      <c r="Q10" s="10" t="s">
        <v>241</v>
      </c>
      <c r="R10" s="46">
        <v>57676.19</v>
      </c>
      <c r="S10" s="10" t="s">
        <v>159</v>
      </c>
    </row>
    <row r="11" spans="1:19" x14ac:dyDescent="0.25">
      <c r="A11" s="12" t="s">
        <v>174</v>
      </c>
      <c r="B11" s="46">
        <v>1419.8589999999999</v>
      </c>
      <c r="C11" s="10" t="s">
        <v>159</v>
      </c>
      <c r="D11" s="46">
        <v>34522.288999999997</v>
      </c>
      <c r="E11" s="10" t="s">
        <v>159</v>
      </c>
      <c r="F11" s="46">
        <v>260.24200000000002</v>
      </c>
      <c r="G11" s="10" t="s">
        <v>159</v>
      </c>
      <c r="H11" s="46">
        <v>5214.2539999999999</v>
      </c>
      <c r="I11" s="10" t="s">
        <v>159</v>
      </c>
      <c r="J11" s="46">
        <v>3723.7060000000001</v>
      </c>
      <c r="K11" s="10" t="s">
        <v>159</v>
      </c>
      <c r="L11" s="46">
        <v>352.084</v>
      </c>
      <c r="M11" s="10" t="s">
        <v>159</v>
      </c>
      <c r="N11" s="46">
        <v>20543.57</v>
      </c>
      <c r="O11" s="10" t="s">
        <v>159</v>
      </c>
      <c r="P11" s="46">
        <v>0</v>
      </c>
      <c r="Q11" s="10" t="s">
        <v>241</v>
      </c>
      <c r="R11" s="46">
        <v>66036.004000000001</v>
      </c>
      <c r="S11" s="10" t="s">
        <v>159</v>
      </c>
    </row>
    <row r="12" spans="1:19" x14ac:dyDescent="0.25">
      <c r="A12" s="12" t="s">
        <v>175</v>
      </c>
      <c r="B12" s="46">
        <v>1584.076</v>
      </c>
      <c r="C12" s="10" t="s">
        <v>159</v>
      </c>
      <c r="D12" s="46">
        <v>38821.991999999998</v>
      </c>
      <c r="E12" s="10" t="s">
        <v>159</v>
      </c>
      <c r="F12" s="46">
        <v>281.93</v>
      </c>
      <c r="G12" s="10" t="s">
        <v>159</v>
      </c>
      <c r="H12" s="46">
        <v>6348.1130000000003</v>
      </c>
      <c r="I12" s="10" t="s">
        <v>159</v>
      </c>
      <c r="J12" s="46">
        <v>4123.067</v>
      </c>
      <c r="K12" s="10" t="s">
        <v>159</v>
      </c>
      <c r="L12" s="46">
        <v>592.65899999999999</v>
      </c>
      <c r="M12" s="10" t="s">
        <v>159</v>
      </c>
      <c r="N12" s="46">
        <v>22387.653999999999</v>
      </c>
      <c r="O12" s="10" t="s">
        <v>159</v>
      </c>
      <c r="P12" s="46">
        <v>0</v>
      </c>
      <c r="Q12" s="10" t="s">
        <v>241</v>
      </c>
      <c r="R12" s="46">
        <v>74139.490999999995</v>
      </c>
      <c r="S12" s="10" t="s">
        <v>159</v>
      </c>
    </row>
    <row r="13" spans="1:19" x14ac:dyDescent="0.25">
      <c r="A13" s="12" t="s">
        <v>176</v>
      </c>
      <c r="B13" s="46">
        <v>1692.527</v>
      </c>
      <c r="C13" s="10" t="s">
        <v>159</v>
      </c>
      <c r="D13" s="46">
        <v>38922.493000000002</v>
      </c>
      <c r="E13" s="10" t="s">
        <v>159</v>
      </c>
      <c r="F13" s="46">
        <v>297.79199999999997</v>
      </c>
      <c r="G13" s="10" t="s">
        <v>159</v>
      </c>
      <c r="H13" s="46">
        <v>7534.2349999999997</v>
      </c>
      <c r="I13" s="10" t="s">
        <v>159</v>
      </c>
      <c r="J13" s="46">
        <v>4644.183</v>
      </c>
      <c r="K13" s="10" t="s">
        <v>159</v>
      </c>
      <c r="L13" s="46">
        <v>749.55</v>
      </c>
      <c r="M13" s="10" t="s">
        <v>159</v>
      </c>
      <c r="N13" s="46">
        <v>23889.687000000002</v>
      </c>
      <c r="O13" s="10" t="s">
        <v>159</v>
      </c>
      <c r="P13" s="46">
        <v>0</v>
      </c>
      <c r="Q13" s="10" t="s">
        <v>241</v>
      </c>
      <c r="R13" s="46">
        <v>77730.467000000004</v>
      </c>
      <c r="S13" s="10" t="s">
        <v>159</v>
      </c>
    </row>
    <row r="14" spans="1:19" x14ac:dyDescent="0.25">
      <c r="A14" s="12" t="s">
        <v>177</v>
      </c>
      <c r="B14" s="46">
        <v>1855.229</v>
      </c>
      <c r="C14" s="10" t="s">
        <v>159</v>
      </c>
      <c r="D14" s="46">
        <v>42842.728000000003</v>
      </c>
      <c r="E14" s="10" t="s">
        <v>159</v>
      </c>
      <c r="F14" s="46">
        <v>335.18200000000002</v>
      </c>
      <c r="G14" s="10" t="s">
        <v>159</v>
      </c>
      <c r="H14" s="46">
        <v>8544.5130000000008</v>
      </c>
      <c r="I14" s="10" t="s">
        <v>159</v>
      </c>
      <c r="J14" s="46">
        <v>5225.0519999999997</v>
      </c>
      <c r="K14" s="10" t="s">
        <v>159</v>
      </c>
      <c r="L14" s="46">
        <v>853.33900000000006</v>
      </c>
      <c r="M14" s="10" t="s">
        <v>159</v>
      </c>
      <c r="N14" s="46">
        <v>25427.705000000002</v>
      </c>
      <c r="O14" s="10" t="s">
        <v>159</v>
      </c>
      <c r="P14" s="46">
        <v>0</v>
      </c>
      <c r="Q14" s="10" t="s">
        <v>241</v>
      </c>
      <c r="R14" s="46">
        <v>85083.748000000007</v>
      </c>
      <c r="S14" s="10" t="s">
        <v>159</v>
      </c>
    </row>
    <row r="15" spans="1:19" x14ac:dyDescent="0.25">
      <c r="A15" s="12" t="s">
        <v>178</v>
      </c>
      <c r="B15" s="46">
        <v>1980.13</v>
      </c>
      <c r="C15" s="10" t="s">
        <v>159</v>
      </c>
      <c r="D15" s="46">
        <v>47730.741000000002</v>
      </c>
      <c r="E15" s="10" t="s">
        <v>159</v>
      </c>
      <c r="F15" s="46">
        <v>351.863</v>
      </c>
      <c r="G15" s="10" t="s">
        <v>159</v>
      </c>
      <c r="H15" s="46">
        <v>10038.249</v>
      </c>
      <c r="I15" s="10" t="s">
        <v>159</v>
      </c>
      <c r="J15" s="46">
        <v>5852.7190000000001</v>
      </c>
      <c r="K15" s="10" t="s">
        <v>159</v>
      </c>
      <c r="L15" s="46">
        <v>946.16399999999999</v>
      </c>
      <c r="M15" s="10" t="s">
        <v>159</v>
      </c>
      <c r="N15" s="46">
        <v>23265.472000000002</v>
      </c>
      <c r="O15" s="10" t="s">
        <v>159</v>
      </c>
      <c r="P15" s="46">
        <v>0</v>
      </c>
      <c r="Q15" s="10" t="s">
        <v>241</v>
      </c>
      <c r="R15" s="46">
        <v>90165.338000000003</v>
      </c>
      <c r="S15" s="10" t="s">
        <v>159</v>
      </c>
    </row>
    <row r="16" spans="1:19" x14ac:dyDescent="0.25">
      <c r="A16" s="12" t="s">
        <v>182</v>
      </c>
      <c r="B16" s="46">
        <v>2077.192</v>
      </c>
      <c r="C16" s="10" t="s">
        <v>159</v>
      </c>
      <c r="D16" s="46">
        <v>50314.521999999997</v>
      </c>
      <c r="E16" s="10" t="s">
        <v>159</v>
      </c>
      <c r="F16" s="46">
        <v>393.38799999999998</v>
      </c>
      <c r="G16" s="10" t="s">
        <v>159</v>
      </c>
      <c r="H16" s="46">
        <v>12176.067999999999</v>
      </c>
      <c r="I16" s="10" t="s">
        <v>159</v>
      </c>
      <c r="J16" s="46">
        <v>6501.8710000000001</v>
      </c>
      <c r="K16" s="10" t="s">
        <v>159</v>
      </c>
      <c r="L16" s="46">
        <v>1038.796</v>
      </c>
      <c r="M16" s="10" t="s">
        <v>159</v>
      </c>
      <c r="N16" s="46">
        <v>23248.504000000001</v>
      </c>
      <c r="O16" s="10" t="s">
        <v>159</v>
      </c>
      <c r="P16" s="46">
        <v>0</v>
      </c>
      <c r="Q16" s="10" t="s">
        <v>241</v>
      </c>
      <c r="R16" s="46">
        <v>95750.341</v>
      </c>
      <c r="S16" s="10" t="s">
        <v>159</v>
      </c>
    </row>
    <row r="17" spans="1:19" x14ac:dyDescent="0.25">
      <c r="A17" s="12" t="s">
        <v>183</v>
      </c>
      <c r="B17" s="46">
        <v>2040.4639999999999</v>
      </c>
      <c r="C17" s="10" t="s">
        <v>159</v>
      </c>
      <c r="D17" s="46">
        <v>53953.654999999999</v>
      </c>
      <c r="E17" s="10" t="s">
        <v>159</v>
      </c>
      <c r="F17" s="46">
        <v>456</v>
      </c>
      <c r="G17" s="10" t="s">
        <v>159</v>
      </c>
      <c r="H17" s="46">
        <v>14393.736000000001</v>
      </c>
      <c r="I17" s="10" t="s">
        <v>159</v>
      </c>
      <c r="J17" s="46">
        <v>6994.8950000000004</v>
      </c>
      <c r="K17" s="10" t="s">
        <v>159</v>
      </c>
      <c r="L17" s="46">
        <v>1081.989</v>
      </c>
      <c r="M17" s="10" t="s">
        <v>159</v>
      </c>
      <c r="N17" s="46">
        <v>23820.186000000002</v>
      </c>
      <c r="O17" s="10" t="s">
        <v>159</v>
      </c>
      <c r="P17" s="46">
        <v>0</v>
      </c>
      <c r="Q17" s="10" t="s">
        <v>241</v>
      </c>
      <c r="R17" s="46">
        <v>102740.925</v>
      </c>
      <c r="S17" s="10" t="s">
        <v>159</v>
      </c>
    </row>
    <row r="18" spans="1:19" x14ac:dyDescent="0.25">
      <c r="A18" s="12" t="s">
        <v>184</v>
      </c>
      <c r="B18" s="46">
        <v>2164.1439999999998</v>
      </c>
      <c r="C18" s="10" t="s">
        <v>159</v>
      </c>
      <c r="D18" s="46">
        <v>56534.739000000001</v>
      </c>
      <c r="E18" s="10" t="s">
        <v>159</v>
      </c>
      <c r="F18" s="46">
        <v>530.11028999999996</v>
      </c>
      <c r="G18" s="10" t="s">
        <v>159</v>
      </c>
      <c r="H18" s="46">
        <v>15962.271000000001</v>
      </c>
      <c r="I18" s="10" t="s">
        <v>159</v>
      </c>
      <c r="J18" s="46">
        <v>7338.9560000000001</v>
      </c>
      <c r="K18" s="10" t="s">
        <v>159</v>
      </c>
      <c r="L18" s="46">
        <v>953.02774999999997</v>
      </c>
      <c r="M18" s="10" t="s">
        <v>159</v>
      </c>
      <c r="N18" s="46">
        <v>24440.243999999999</v>
      </c>
      <c r="O18" s="10" t="s">
        <v>159</v>
      </c>
      <c r="P18" s="46">
        <v>0</v>
      </c>
      <c r="Q18" s="10" t="s">
        <v>241</v>
      </c>
      <c r="R18" s="46">
        <v>107923.49204</v>
      </c>
      <c r="S18" s="10" t="s">
        <v>159</v>
      </c>
    </row>
    <row r="19" spans="1:19" x14ac:dyDescent="0.25">
      <c r="A19" s="12" t="s">
        <v>185</v>
      </c>
      <c r="B19" s="46">
        <v>2151.8620000000001</v>
      </c>
      <c r="C19" s="10" t="s">
        <v>159</v>
      </c>
      <c r="D19" s="46">
        <v>59972.491000000002</v>
      </c>
      <c r="E19" s="10" t="s">
        <v>159</v>
      </c>
      <c r="F19" s="46">
        <v>601.87900000000002</v>
      </c>
      <c r="G19" s="10" t="s">
        <v>159</v>
      </c>
      <c r="H19" s="46">
        <v>15361.427</v>
      </c>
      <c r="I19" s="10" t="s">
        <v>159</v>
      </c>
      <c r="J19" s="46">
        <v>8009.3389999999999</v>
      </c>
      <c r="K19" s="10" t="s">
        <v>159</v>
      </c>
      <c r="L19" s="46">
        <v>0</v>
      </c>
      <c r="M19" s="10" t="s">
        <v>179</v>
      </c>
      <c r="N19" s="46">
        <v>25231.01</v>
      </c>
      <c r="O19" s="10" t="s">
        <v>159</v>
      </c>
      <c r="P19" s="46">
        <v>0</v>
      </c>
      <c r="Q19" s="10" t="s">
        <v>241</v>
      </c>
      <c r="R19" s="46">
        <v>111328.008</v>
      </c>
      <c r="S19" s="10" t="s">
        <v>181</v>
      </c>
    </row>
    <row r="20" spans="1:19" x14ac:dyDescent="0.25">
      <c r="A20" s="12" t="s">
        <v>186</v>
      </c>
      <c r="B20" s="46">
        <v>2111.078</v>
      </c>
      <c r="C20" s="10" t="s">
        <v>159</v>
      </c>
      <c r="D20" s="46">
        <v>55003.555999999997</v>
      </c>
      <c r="E20" s="10" t="s">
        <v>159</v>
      </c>
      <c r="F20" s="46">
        <v>698.43671600000005</v>
      </c>
      <c r="G20" s="10" t="s">
        <v>159</v>
      </c>
      <c r="H20" s="46">
        <v>17141.616526770002</v>
      </c>
      <c r="I20" s="10" t="s">
        <v>159</v>
      </c>
      <c r="J20" s="46">
        <v>7814.2420000000002</v>
      </c>
      <c r="K20" s="10" t="s">
        <v>159</v>
      </c>
      <c r="L20" s="46">
        <v>0</v>
      </c>
      <c r="M20" s="10" t="s">
        <v>179</v>
      </c>
      <c r="N20" s="46">
        <v>26204.473999999998</v>
      </c>
      <c r="O20" s="10" t="s">
        <v>159</v>
      </c>
      <c r="P20" s="46">
        <v>0</v>
      </c>
      <c r="Q20" s="10" t="s">
        <v>241</v>
      </c>
      <c r="R20" s="46">
        <v>108973.40324277</v>
      </c>
      <c r="S20" s="10" t="s">
        <v>181</v>
      </c>
    </row>
    <row r="21" spans="1:19" x14ac:dyDescent="0.25">
      <c r="A21" s="12" t="s">
        <v>188</v>
      </c>
      <c r="B21" s="46">
        <v>2085.2220000000002</v>
      </c>
      <c r="C21" s="10" t="s">
        <v>159</v>
      </c>
      <c r="D21" s="46">
        <v>57510.474999999999</v>
      </c>
      <c r="E21" s="10" t="s">
        <v>159</v>
      </c>
      <c r="F21" s="46">
        <v>769.0472188</v>
      </c>
      <c r="G21" s="10" t="s">
        <v>159</v>
      </c>
      <c r="H21" s="46">
        <v>18189.755000000001</v>
      </c>
      <c r="I21" s="10" t="s">
        <v>159</v>
      </c>
      <c r="J21" s="46">
        <v>7900.1059999999998</v>
      </c>
      <c r="K21" s="10" t="s">
        <v>159</v>
      </c>
      <c r="L21" s="46">
        <v>0</v>
      </c>
      <c r="M21" s="10" t="s">
        <v>179</v>
      </c>
      <c r="N21" s="46">
        <v>27664.238000000001</v>
      </c>
      <c r="O21" s="10" t="s">
        <v>159</v>
      </c>
      <c r="P21" s="46">
        <v>0</v>
      </c>
      <c r="Q21" s="10" t="s">
        <v>241</v>
      </c>
      <c r="R21" s="46">
        <v>114118.8432188</v>
      </c>
      <c r="S21" s="10" t="s">
        <v>181</v>
      </c>
    </row>
    <row r="22" spans="1:19" x14ac:dyDescent="0.25">
      <c r="A22" s="12" t="s">
        <v>189</v>
      </c>
      <c r="B22" s="46">
        <v>2078.2089999999998</v>
      </c>
      <c r="C22" s="10" t="s">
        <v>159</v>
      </c>
      <c r="D22" s="46">
        <v>58485.413999999997</v>
      </c>
      <c r="E22" s="10" t="s">
        <v>159</v>
      </c>
      <c r="F22" s="46">
        <v>684.25378599999999</v>
      </c>
      <c r="G22" s="10" t="s">
        <v>159</v>
      </c>
      <c r="H22" s="46">
        <v>17720.508999999998</v>
      </c>
      <c r="I22" s="10" t="s">
        <v>159</v>
      </c>
      <c r="J22" s="46">
        <v>7747.2939999999999</v>
      </c>
      <c r="K22" s="10" t="s">
        <v>159</v>
      </c>
      <c r="L22" s="46">
        <v>0</v>
      </c>
      <c r="M22" s="10" t="s">
        <v>179</v>
      </c>
      <c r="N22" s="46">
        <v>26798.448772539999</v>
      </c>
      <c r="O22" s="10" t="s">
        <v>159</v>
      </c>
      <c r="P22" s="46">
        <v>0</v>
      </c>
      <c r="Q22" s="10" t="s">
        <v>241</v>
      </c>
      <c r="R22" s="46">
        <v>113514.12855854</v>
      </c>
      <c r="S22" s="10" t="s">
        <v>181</v>
      </c>
    </row>
    <row r="23" spans="1:19" x14ac:dyDescent="0.25">
      <c r="A23" s="12" t="s">
        <v>190</v>
      </c>
      <c r="B23" s="46">
        <v>2191.8519999999999</v>
      </c>
      <c r="C23" s="10" t="s">
        <v>159</v>
      </c>
      <c r="D23" s="46">
        <v>62254.555999999997</v>
      </c>
      <c r="E23" s="10" t="s">
        <v>159</v>
      </c>
      <c r="F23" s="46">
        <v>613.47238700000003</v>
      </c>
      <c r="G23" s="10" t="s">
        <v>159</v>
      </c>
      <c r="H23" s="46">
        <v>18856.419999999998</v>
      </c>
      <c r="I23" s="10" t="s">
        <v>159</v>
      </c>
      <c r="J23" s="46">
        <v>7988.7529999999997</v>
      </c>
      <c r="K23" s="10" t="s">
        <v>159</v>
      </c>
      <c r="L23" s="46">
        <v>0</v>
      </c>
      <c r="M23" s="10" t="s">
        <v>179</v>
      </c>
      <c r="N23" s="46">
        <v>27555.69</v>
      </c>
      <c r="O23" s="10" t="s">
        <v>159</v>
      </c>
      <c r="P23" s="46">
        <v>0</v>
      </c>
      <c r="Q23" s="10" t="s">
        <v>241</v>
      </c>
      <c r="R23" s="46">
        <v>119460.74338699999</v>
      </c>
      <c r="S23" s="10" t="s">
        <v>181</v>
      </c>
    </row>
    <row r="24" spans="1:19" x14ac:dyDescent="0.25">
      <c r="A24" s="12" t="s">
        <v>191</v>
      </c>
      <c r="B24" s="46">
        <v>2214.846</v>
      </c>
      <c r="C24" s="10" t="s">
        <v>159</v>
      </c>
      <c r="D24" s="46">
        <v>65246.703999999998</v>
      </c>
      <c r="E24" s="10" t="s">
        <v>159</v>
      </c>
      <c r="F24" s="46">
        <v>619.80101999999999</v>
      </c>
      <c r="G24" s="10" t="s">
        <v>159</v>
      </c>
      <c r="H24" s="46">
        <v>19895.643</v>
      </c>
      <c r="I24" s="10" t="s">
        <v>159</v>
      </c>
      <c r="J24" s="46">
        <v>7996.29</v>
      </c>
      <c r="K24" s="10" t="s">
        <v>159</v>
      </c>
      <c r="L24" s="46">
        <v>0</v>
      </c>
      <c r="M24" s="10" t="s">
        <v>179</v>
      </c>
      <c r="N24" s="46">
        <v>27587.198</v>
      </c>
      <c r="O24" s="10" t="s">
        <v>159</v>
      </c>
      <c r="P24" s="46">
        <v>0</v>
      </c>
      <c r="Q24" s="10" t="s">
        <v>241</v>
      </c>
      <c r="R24" s="46">
        <v>123560.48202</v>
      </c>
      <c r="S24" s="10" t="s">
        <v>181</v>
      </c>
    </row>
    <row r="25" spans="1:19" x14ac:dyDescent="0.25">
      <c r="A25" s="12" t="s">
        <v>192</v>
      </c>
      <c r="B25" s="46">
        <v>2225.433</v>
      </c>
      <c r="C25" s="10" t="s">
        <v>159</v>
      </c>
      <c r="D25" s="46">
        <v>66919.17</v>
      </c>
      <c r="E25" s="10" t="s">
        <v>159</v>
      </c>
      <c r="F25" s="46">
        <v>611.80435899999998</v>
      </c>
      <c r="G25" s="10" t="s">
        <v>159</v>
      </c>
      <c r="H25" s="46">
        <v>20715.673999999999</v>
      </c>
      <c r="I25" s="10" t="s">
        <v>159</v>
      </c>
      <c r="J25" s="46">
        <v>7901.741</v>
      </c>
      <c r="K25" s="10" t="s">
        <v>159</v>
      </c>
      <c r="L25" s="46">
        <v>0</v>
      </c>
      <c r="M25" s="10" t="s">
        <v>179</v>
      </c>
      <c r="N25" s="46">
        <v>25838.812999999998</v>
      </c>
      <c r="O25" s="10" t="s">
        <v>159</v>
      </c>
      <c r="P25" s="46">
        <v>0</v>
      </c>
      <c r="Q25" s="10" t="s">
        <v>241</v>
      </c>
      <c r="R25" s="46">
        <v>124212.63535900001</v>
      </c>
      <c r="S25" s="10" t="s">
        <v>181</v>
      </c>
    </row>
    <row r="26" spans="1:19" x14ac:dyDescent="0.25">
      <c r="A26" s="12" t="s">
        <v>193</v>
      </c>
      <c r="B26" s="46">
        <v>2176.3719999999998</v>
      </c>
      <c r="C26" s="10" t="s">
        <v>159</v>
      </c>
      <c r="D26" s="46">
        <v>69371.053</v>
      </c>
      <c r="E26" s="10" t="s">
        <v>159</v>
      </c>
      <c r="F26" s="46">
        <v>706.07222200000001</v>
      </c>
      <c r="G26" s="10" t="s">
        <v>159</v>
      </c>
      <c r="H26" s="46">
        <v>21501.85</v>
      </c>
      <c r="I26" s="10" t="s">
        <v>159</v>
      </c>
      <c r="J26" s="46">
        <v>7995.86</v>
      </c>
      <c r="K26" s="10" t="s">
        <v>159</v>
      </c>
      <c r="L26" s="46">
        <v>0</v>
      </c>
      <c r="M26" s="10" t="s">
        <v>179</v>
      </c>
      <c r="N26" s="46">
        <v>26632.511211690002</v>
      </c>
      <c r="O26" s="10" t="s">
        <v>159</v>
      </c>
      <c r="P26" s="46">
        <v>0</v>
      </c>
      <c r="Q26" s="10" t="s">
        <v>241</v>
      </c>
      <c r="R26" s="46">
        <v>128383.71843369</v>
      </c>
      <c r="S26" s="10" t="s">
        <v>181</v>
      </c>
    </row>
    <row r="27" spans="1:19" x14ac:dyDescent="0.25">
      <c r="A27" s="12" t="s">
        <v>194</v>
      </c>
      <c r="B27" s="46">
        <v>2016.4480000000001</v>
      </c>
      <c r="C27" s="10" t="s">
        <v>159</v>
      </c>
      <c r="D27" s="46">
        <v>74297.266000000003</v>
      </c>
      <c r="E27" s="10" t="s">
        <v>159</v>
      </c>
      <c r="F27" s="46">
        <v>870.40526999999997</v>
      </c>
      <c r="G27" s="10" t="s">
        <v>159</v>
      </c>
      <c r="H27" s="46">
        <v>22909.324000000001</v>
      </c>
      <c r="I27" s="10" t="s">
        <v>159</v>
      </c>
      <c r="J27" s="46">
        <v>8055.7079999999996</v>
      </c>
      <c r="K27" s="10" t="s">
        <v>159</v>
      </c>
      <c r="L27" s="46">
        <v>0</v>
      </c>
      <c r="M27" s="10" t="s">
        <v>179</v>
      </c>
      <c r="N27" s="46">
        <v>27546.894</v>
      </c>
      <c r="O27" s="10" t="s">
        <v>159</v>
      </c>
      <c r="P27" s="46">
        <v>0</v>
      </c>
      <c r="Q27" s="10" t="s">
        <v>241</v>
      </c>
      <c r="R27" s="46">
        <v>135696.04527</v>
      </c>
      <c r="S27" s="10" t="s">
        <v>181</v>
      </c>
    </row>
    <row r="28" spans="1:19" x14ac:dyDescent="0.25">
      <c r="A28" s="12" t="s">
        <v>196</v>
      </c>
      <c r="B28" s="46">
        <v>2047.7049999999999</v>
      </c>
      <c r="C28" s="10" t="s">
        <v>159</v>
      </c>
      <c r="D28" s="46">
        <v>79056.857999999993</v>
      </c>
      <c r="E28" s="10" t="s">
        <v>159</v>
      </c>
      <c r="F28" s="46">
        <v>931.86244999999997</v>
      </c>
      <c r="G28" s="10" t="s">
        <v>159</v>
      </c>
      <c r="H28" s="46">
        <v>24186.179</v>
      </c>
      <c r="I28" s="10" t="s">
        <v>159</v>
      </c>
      <c r="J28" s="46">
        <v>8000.393</v>
      </c>
      <c r="K28" s="10" t="s">
        <v>159</v>
      </c>
      <c r="L28" s="46">
        <v>0</v>
      </c>
      <c r="M28" s="10" t="s">
        <v>179</v>
      </c>
      <c r="N28" s="46">
        <v>28287.069</v>
      </c>
      <c r="O28" s="10" t="s">
        <v>159</v>
      </c>
      <c r="P28" s="46">
        <v>0</v>
      </c>
      <c r="Q28" s="10" t="s">
        <v>241</v>
      </c>
      <c r="R28" s="46">
        <v>142510.06645000001</v>
      </c>
      <c r="S28" s="10" t="s">
        <v>181</v>
      </c>
    </row>
    <row r="29" spans="1:19" x14ac:dyDescent="0.25">
      <c r="A29" s="12" t="s">
        <v>197</v>
      </c>
      <c r="B29" s="46">
        <v>2064.6750000000002</v>
      </c>
      <c r="C29" s="10" t="s">
        <v>159</v>
      </c>
      <c r="D29" s="46">
        <v>80336.67</v>
      </c>
      <c r="E29" s="10" t="s">
        <v>159</v>
      </c>
      <c r="F29" s="46">
        <v>990.49243000000001</v>
      </c>
      <c r="G29" s="10" t="s">
        <v>159</v>
      </c>
      <c r="H29" s="46">
        <v>24770.0026832</v>
      </c>
      <c r="I29" s="10" t="s">
        <v>159</v>
      </c>
      <c r="J29" s="46">
        <v>7595.027</v>
      </c>
      <c r="K29" s="10" t="s">
        <v>159</v>
      </c>
      <c r="L29" s="46">
        <v>0</v>
      </c>
      <c r="M29" s="10" t="s">
        <v>179</v>
      </c>
      <c r="N29" s="46">
        <v>28467.049111249999</v>
      </c>
      <c r="O29" s="10" t="s">
        <v>159</v>
      </c>
      <c r="P29" s="46">
        <v>0</v>
      </c>
      <c r="Q29" s="10" t="s">
        <v>241</v>
      </c>
      <c r="R29" s="46">
        <v>144223.91622444999</v>
      </c>
      <c r="S29" s="10" t="s">
        <v>181</v>
      </c>
    </row>
    <row r="30" spans="1:19" x14ac:dyDescent="0.25">
      <c r="A30" s="12" t="s">
        <v>199</v>
      </c>
      <c r="B30" s="46">
        <v>2003.683</v>
      </c>
      <c r="C30" s="10" t="s">
        <v>159</v>
      </c>
      <c r="D30" s="46">
        <v>83174.001999999993</v>
      </c>
      <c r="E30" s="10" t="s">
        <v>180</v>
      </c>
      <c r="F30" s="46">
        <v>1119.211</v>
      </c>
      <c r="G30" s="10" t="s">
        <v>159</v>
      </c>
      <c r="H30" s="46">
        <v>26082.117999999999</v>
      </c>
      <c r="I30" s="10" t="s">
        <v>159</v>
      </c>
      <c r="J30" s="46">
        <v>7576.14</v>
      </c>
      <c r="K30" s="10" t="s">
        <v>159</v>
      </c>
      <c r="L30" s="46">
        <v>0</v>
      </c>
      <c r="M30" s="10" t="s">
        <v>179</v>
      </c>
      <c r="N30" s="46">
        <v>29579.793553939999</v>
      </c>
      <c r="O30" s="10" t="s">
        <v>159</v>
      </c>
      <c r="P30" s="46">
        <v>0</v>
      </c>
      <c r="Q30" s="10" t="s">
        <v>241</v>
      </c>
      <c r="R30" s="46">
        <v>149534.94755394</v>
      </c>
      <c r="S30" s="10" t="s">
        <v>181</v>
      </c>
    </row>
    <row r="31" spans="1:19" x14ac:dyDescent="0.25">
      <c r="A31" s="12" t="s">
        <v>200</v>
      </c>
      <c r="B31" s="46">
        <v>1981.38</v>
      </c>
      <c r="C31" s="10" t="s">
        <v>159</v>
      </c>
      <c r="D31" s="46">
        <v>86036.009300000005</v>
      </c>
      <c r="E31" s="10" t="s">
        <v>159</v>
      </c>
      <c r="F31" s="46">
        <v>1160.2909999999999</v>
      </c>
      <c r="G31" s="10" t="s">
        <v>159</v>
      </c>
      <c r="H31" s="46">
        <v>26820.375620089999</v>
      </c>
      <c r="I31" s="10" t="s">
        <v>159</v>
      </c>
      <c r="J31" s="46">
        <v>7651.1480000000001</v>
      </c>
      <c r="K31" s="10" t="s">
        <v>159</v>
      </c>
      <c r="L31" s="46">
        <v>0</v>
      </c>
      <c r="M31" s="10" t="s">
        <v>179</v>
      </c>
      <c r="N31" s="46">
        <v>29916.099135320001</v>
      </c>
      <c r="O31" s="10" t="s">
        <v>159</v>
      </c>
      <c r="P31" s="46">
        <v>0</v>
      </c>
      <c r="Q31" s="10" t="s">
        <v>241</v>
      </c>
      <c r="R31" s="46">
        <v>153565.30305541001</v>
      </c>
      <c r="S31" s="10" t="s">
        <v>181</v>
      </c>
    </row>
    <row r="32" spans="1:19" x14ac:dyDescent="0.25">
      <c r="A32" s="15" t="s">
        <v>203</v>
      </c>
      <c r="B32" s="47">
        <v>1498.6869999999999</v>
      </c>
      <c r="C32" s="14" t="s">
        <v>159</v>
      </c>
      <c r="D32" s="47">
        <v>73636.326000000001</v>
      </c>
      <c r="E32" s="14" t="s">
        <v>159</v>
      </c>
      <c r="F32" s="47">
        <v>1001.269</v>
      </c>
      <c r="G32" s="14" t="s">
        <v>159</v>
      </c>
      <c r="H32" s="47">
        <v>20500.535591899999</v>
      </c>
      <c r="I32" s="14" t="s">
        <v>159</v>
      </c>
      <c r="J32" s="47">
        <v>5752.6350000000002</v>
      </c>
      <c r="K32" s="14" t="s">
        <v>159</v>
      </c>
      <c r="L32" s="47">
        <v>0</v>
      </c>
      <c r="M32" s="14" t="s">
        <v>179</v>
      </c>
      <c r="N32" s="47">
        <v>22122.280103509998</v>
      </c>
      <c r="O32" s="14" t="s">
        <v>159</v>
      </c>
      <c r="P32" s="47">
        <v>0</v>
      </c>
      <c r="Q32" s="14" t="s">
        <v>241</v>
      </c>
      <c r="R32" s="47">
        <v>124511.73269541</v>
      </c>
      <c r="S32" s="14" t="s">
        <v>181</v>
      </c>
    </row>
    <row r="34" spans="1:2" x14ac:dyDescent="0.25">
      <c r="A34" s="16" t="s">
        <v>204</v>
      </c>
      <c r="B34" s="16" t="s">
        <v>205</v>
      </c>
    </row>
    <row r="36" spans="1:2" x14ac:dyDescent="0.25">
      <c r="B36" s="16" t="s">
        <v>242</v>
      </c>
    </row>
    <row r="37" spans="1:2" x14ac:dyDescent="0.25">
      <c r="B37" s="16" t="s">
        <v>243</v>
      </c>
    </row>
    <row r="39" spans="1:2" x14ac:dyDescent="0.25">
      <c r="B39" s="16" t="s">
        <v>210</v>
      </c>
    </row>
    <row r="40" spans="1:2" x14ac:dyDescent="0.25">
      <c r="B40" s="16" t="s">
        <v>244</v>
      </c>
    </row>
    <row r="41" spans="1:2" x14ac:dyDescent="0.25">
      <c r="B41" s="16" t="s">
        <v>212</v>
      </c>
    </row>
    <row r="44" spans="1:2" x14ac:dyDescent="0.25">
      <c r="A44" s="17" t="str">
        <f>HYPERLINK("#'CASINO 15'!A2", "&lt;&lt;&lt; Previous table")</f>
        <v>&lt;&lt;&lt; Previous table</v>
      </c>
    </row>
    <row r="45" spans="1:2" x14ac:dyDescent="0.25">
      <c r="A45" s="17" t="str">
        <f>HYPERLINK("#'GAMING_MACHINES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45"/>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HYPERLINK("#'INDEX'!B22", "Link to index")</f>
        <v>Link to index</v>
      </c>
    </row>
    <row r="2" spans="1:19" ht="15.75" customHeight="1" x14ac:dyDescent="0.25">
      <c r="A2" s="287" t="s">
        <v>245</v>
      </c>
      <c r="B2" s="286"/>
      <c r="C2" s="286"/>
      <c r="D2" s="286"/>
      <c r="E2" s="286"/>
      <c r="F2" s="286"/>
      <c r="G2" s="286"/>
      <c r="H2" s="286"/>
      <c r="I2" s="286"/>
      <c r="J2" s="286"/>
      <c r="K2" s="286"/>
      <c r="L2" s="286"/>
      <c r="M2" s="286"/>
      <c r="N2" s="286"/>
      <c r="O2" s="286"/>
      <c r="P2" s="286"/>
      <c r="Q2" s="286"/>
      <c r="R2" s="286"/>
      <c r="S2" s="286"/>
    </row>
    <row r="3" spans="1:19" ht="15.75" customHeight="1" x14ac:dyDescent="0.25">
      <c r="A3" s="287" t="s">
        <v>40</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48">
        <v>1889.7076608832799</v>
      </c>
      <c r="C7" s="10" t="s">
        <v>159</v>
      </c>
      <c r="D7" s="48">
        <v>41036.083641955804</v>
      </c>
      <c r="E7" s="10" t="s">
        <v>159</v>
      </c>
      <c r="F7" s="48">
        <v>89.050676656151396</v>
      </c>
      <c r="G7" s="10" t="s">
        <v>159</v>
      </c>
      <c r="H7" s="48">
        <v>4923.6372239747598</v>
      </c>
      <c r="I7" s="10" t="s">
        <v>159</v>
      </c>
      <c r="J7" s="48">
        <v>2719.0357712933801</v>
      </c>
      <c r="K7" s="10" t="s">
        <v>159</v>
      </c>
      <c r="L7" s="48">
        <v>0</v>
      </c>
      <c r="M7" s="10" t="s">
        <v>159</v>
      </c>
      <c r="N7" s="48">
        <v>18414.401392744501</v>
      </c>
      <c r="O7" s="10" t="s">
        <v>159</v>
      </c>
      <c r="P7" s="48">
        <v>0</v>
      </c>
      <c r="Q7" s="10" t="s">
        <v>241</v>
      </c>
      <c r="R7" s="48">
        <v>69071.916367507903</v>
      </c>
      <c r="S7" s="10" t="s">
        <v>159</v>
      </c>
    </row>
    <row r="8" spans="1:19" x14ac:dyDescent="0.25">
      <c r="A8" s="12" t="s">
        <v>171</v>
      </c>
      <c r="B8" s="48">
        <v>2036.81185627837</v>
      </c>
      <c r="C8" s="10" t="s">
        <v>159</v>
      </c>
      <c r="D8" s="48">
        <v>42667.284128592997</v>
      </c>
      <c r="E8" s="10" t="s">
        <v>159</v>
      </c>
      <c r="F8" s="48">
        <v>131.65294704992399</v>
      </c>
      <c r="G8" s="10" t="s">
        <v>159</v>
      </c>
      <c r="H8" s="48">
        <v>5337.9901618759504</v>
      </c>
      <c r="I8" s="10" t="s">
        <v>159</v>
      </c>
      <c r="J8" s="48">
        <v>4588.8912995461396</v>
      </c>
      <c r="K8" s="10" t="s">
        <v>159</v>
      </c>
      <c r="L8" s="48">
        <v>0</v>
      </c>
      <c r="M8" s="10" t="s">
        <v>159</v>
      </c>
      <c r="N8" s="48">
        <v>23397.695931921298</v>
      </c>
      <c r="O8" s="10" t="s">
        <v>159</v>
      </c>
      <c r="P8" s="48">
        <v>0</v>
      </c>
      <c r="Q8" s="10" t="s">
        <v>241</v>
      </c>
      <c r="R8" s="48">
        <v>78160.326325264803</v>
      </c>
      <c r="S8" s="10" t="s">
        <v>159</v>
      </c>
    </row>
    <row r="9" spans="1:19" x14ac:dyDescent="0.25">
      <c r="A9" s="12" t="s">
        <v>172</v>
      </c>
      <c r="B9" s="48">
        <v>2002.5442343283601</v>
      </c>
      <c r="C9" s="10" t="s">
        <v>159</v>
      </c>
      <c r="D9" s="48">
        <v>44901.061497014904</v>
      </c>
      <c r="E9" s="10" t="s">
        <v>159</v>
      </c>
      <c r="F9" s="48">
        <v>312.75091492537302</v>
      </c>
      <c r="G9" s="10" t="s">
        <v>159</v>
      </c>
      <c r="H9" s="48">
        <v>6053.15978955224</v>
      </c>
      <c r="I9" s="10" t="s">
        <v>159</v>
      </c>
      <c r="J9" s="48">
        <v>5221.6031671641804</v>
      </c>
      <c r="K9" s="10" t="s">
        <v>159</v>
      </c>
      <c r="L9" s="48">
        <v>77.712408955223907</v>
      </c>
      <c r="M9" s="10" t="s">
        <v>159</v>
      </c>
      <c r="N9" s="48">
        <v>27446.730456716399</v>
      </c>
      <c r="O9" s="10" t="s">
        <v>159</v>
      </c>
      <c r="P9" s="48">
        <v>0</v>
      </c>
      <c r="Q9" s="10" t="s">
        <v>241</v>
      </c>
      <c r="R9" s="48">
        <v>86015.562468656703</v>
      </c>
      <c r="S9" s="10" t="s">
        <v>159</v>
      </c>
    </row>
    <row r="10" spans="1:19" x14ac:dyDescent="0.25">
      <c r="A10" s="12" t="s">
        <v>173</v>
      </c>
      <c r="B10" s="48">
        <v>2157.6616701492499</v>
      </c>
      <c r="C10" s="10" t="s">
        <v>159</v>
      </c>
      <c r="D10" s="48">
        <v>52738.724553731299</v>
      </c>
      <c r="E10" s="10" t="s">
        <v>159</v>
      </c>
      <c r="F10" s="48">
        <v>401.33739701492499</v>
      </c>
      <c r="G10" s="10" t="s">
        <v>159</v>
      </c>
      <c r="H10" s="48">
        <v>7007.8453880596999</v>
      </c>
      <c r="I10" s="10" t="s">
        <v>159</v>
      </c>
      <c r="J10" s="48">
        <v>5684.2822865671596</v>
      </c>
      <c r="K10" s="10" t="s">
        <v>159</v>
      </c>
      <c r="L10" s="48">
        <v>356.68237761194001</v>
      </c>
      <c r="M10" s="10" t="s">
        <v>159</v>
      </c>
      <c r="N10" s="48">
        <v>31252.4989089552</v>
      </c>
      <c r="O10" s="10" t="s">
        <v>159</v>
      </c>
      <c r="P10" s="48">
        <v>0</v>
      </c>
      <c r="Q10" s="10" t="s">
        <v>241</v>
      </c>
      <c r="R10" s="48">
        <v>99599.032582089596</v>
      </c>
      <c r="S10" s="10" t="s">
        <v>159</v>
      </c>
    </row>
    <row r="11" spans="1:19" x14ac:dyDescent="0.25">
      <c r="A11" s="12" t="s">
        <v>174</v>
      </c>
      <c r="B11" s="48">
        <v>2422.9747241887899</v>
      </c>
      <c r="C11" s="10" t="s">
        <v>159</v>
      </c>
      <c r="D11" s="48">
        <v>58911.929753687298</v>
      </c>
      <c r="E11" s="10" t="s">
        <v>159</v>
      </c>
      <c r="F11" s="48">
        <v>444.10028613569301</v>
      </c>
      <c r="G11" s="10" t="s">
        <v>159</v>
      </c>
      <c r="H11" s="48">
        <v>8898.0706165191696</v>
      </c>
      <c r="I11" s="10" t="s">
        <v>159</v>
      </c>
      <c r="J11" s="48">
        <v>6354.4658436578202</v>
      </c>
      <c r="K11" s="10" t="s">
        <v>159</v>
      </c>
      <c r="L11" s="48">
        <v>600.82771091445397</v>
      </c>
      <c r="M11" s="10" t="s">
        <v>159</v>
      </c>
      <c r="N11" s="48">
        <v>35057.390103244798</v>
      </c>
      <c r="O11" s="10" t="s">
        <v>159</v>
      </c>
      <c r="P11" s="48">
        <v>0</v>
      </c>
      <c r="Q11" s="10" t="s">
        <v>241</v>
      </c>
      <c r="R11" s="48">
        <v>112689.759038348</v>
      </c>
      <c r="S11" s="10" t="s">
        <v>159</v>
      </c>
    </row>
    <row r="12" spans="1:19" x14ac:dyDescent="0.25">
      <c r="A12" s="12" t="s">
        <v>175</v>
      </c>
      <c r="B12" s="48">
        <v>2640.8875100864602</v>
      </c>
      <c r="C12" s="10" t="s">
        <v>159</v>
      </c>
      <c r="D12" s="48">
        <v>64721.966489913502</v>
      </c>
      <c r="E12" s="10" t="s">
        <v>159</v>
      </c>
      <c r="F12" s="48">
        <v>470.01874639769397</v>
      </c>
      <c r="G12" s="10" t="s">
        <v>159</v>
      </c>
      <c r="H12" s="48">
        <v>10583.2373789625</v>
      </c>
      <c r="I12" s="10" t="s">
        <v>159</v>
      </c>
      <c r="J12" s="48">
        <v>6873.7586729106597</v>
      </c>
      <c r="K12" s="10" t="s">
        <v>159</v>
      </c>
      <c r="L12" s="48">
        <v>988.04965850144094</v>
      </c>
      <c r="M12" s="10" t="s">
        <v>159</v>
      </c>
      <c r="N12" s="48">
        <v>37323.509622478399</v>
      </c>
      <c r="O12" s="10" t="s">
        <v>159</v>
      </c>
      <c r="P12" s="48">
        <v>0</v>
      </c>
      <c r="Q12" s="10" t="s">
        <v>241</v>
      </c>
      <c r="R12" s="48">
        <v>123601.428079251</v>
      </c>
      <c r="S12" s="10" t="s">
        <v>159</v>
      </c>
    </row>
    <row r="13" spans="1:19" x14ac:dyDescent="0.25">
      <c r="A13" s="12" t="s">
        <v>176</v>
      </c>
      <c r="B13" s="48">
        <v>2660.67084103261</v>
      </c>
      <c r="C13" s="10" t="s">
        <v>159</v>
      </c>
      <c r="D13" s="48">
        <v>61186.582066576098</v>
      </c>
      <c r="E13" s="10" t="s">
        <v>159</v>
      </c>
      <c r="F13" s="48">
        <v>468.13226086956502</v>
      </c>
      <c r="G13" s="10" t="s">
        <v>159</v>
      </c>
      <c r="H13" s="48">
        <v>11843.899313858699</v>
      </c>
      <c r="I13" s="10" t="s">
        <v>159</v>
      </c>
      <c r="J13" s="48">
        <v>7300.7061562500003</v>
      </c>
      <c r="K13" s="10" t="s">
        <v>159</v>
      </c>
      <c r="L13" s="48">
        <v>1178.30074728261</v>
      </c>
      <c r="M13" s="10" t="s">
        <v>159</v>
      </c>
      <c r="N13" s="48">
        <v>37554.847634510901</v>
      </c>
      <c r="O13" s="10" t="s">
        <v>159</v>
      </c>
      <c r="P13" s="48">
        <v>0</v>
      </c>
      <c r="Q13" s="10" t="s">
        <v>241</v>
      </c>
      <c r="R13" s="48">
        <v>122193.13902038</v>
      </c>
      <c r="S13" s="10" t="s">
        <v>159</v>
      </c>
    </row>
    <row r="14" spans="1:19" x14ac:dyDescent="0.25">
      <c r="A14" s="12" t="s">
        <v>177</v>
      </c>
      <c r="B14" s="48">
        <v>2835.5349445178299</v>
      </c>
      <c r="C14" s="10" t="s">
        <v>159</v>
      </c>
      <c r="D14" s="48">
        <v>65480.893389696197</v>
      </c>
      <c r="E14" s="10" t="s">
        <v>159</v>
      </c>
      <c r="F14" s="48">
        <v>512.29270013209998</v>
      </c>
      <c r="G14" s="10" t="s">
        <v>159</v>
      </c>
      <c r="H14" s="48">
        <v>13059.447214002599</v>
      </c>
      <c r="I14" s="10" t="s">
        <v>159</v>
      </c>
      <c r="J14" s="48">
        <v>7985.9777595772803</v>
      </c>
      <c r="K14" s="10" t="s">
        <v>159</v>
      </c>
      <c r="L14" s="48">
        <v>1304.2446803170401</v>
      </c>
      <c r="M14" s="10" t="s">
        <v>159</v>
      </c>
      <c r="N14" s="48">
        <v>38863.744630118897</v>
      </c>
      <c r="O14" s="10" t="s">
        <v>159</v>
      </c>
      <c r="P14" s="48">
        <v>0</v>
      </c>
      <c r="Q14" s="10" t="s">
        <v>241</v>
      </c>
      <c r="R14" s="48">
        <v>130042.13531836199</v>
      </c>
      <c r="S14" s="10" t="s">
        <v>159</v>
      </c>
    </row>
    <row r="15" spans="1:19" x14ac:dyDescent="0.25">
      <c r="A15" s="12" t="s">
        <v>178</v>
      </c>
      <c r="B15" s="48">
        <v>2937.1928333333299</v>
      </c>
      <c r="C15" s="10" t="s">
        <v>159</v>
      </c>
      <c r="D15" s="48">
        <v>70800.599149999995</v>
      </c>
      <c r="E15" s="10" t="s">
        <v>159</v>
      </c>
      <c r="F15" s="48">
        <v>521.930116666667</v>
      </c>
      <c r="G15" s="10" t="s">
        <v>159</v>
      </c>
      <c r="H15" s="48">
        <v>14890.06935</v>
      </c>
      <c r="I15" s="10" t="s">
        <v>159</v>
      </c>
      <c r="J15" s="48">
        <v>8681.5331833333294</v>
      </c>
      <c r="K15" s="10" t="s">
        <v>159</v>
      </c>
      <c r="L15" s="48">
        <v>1403.4766</v>
      </c>
      <c r="M15" s="10" t="s">
        <v>159</v>
      </c>
      <c r="N15" s="48">
        <v>34510.450133333303</v>
      </c>
      <c r="O15" s="10" t="s">
        <v>159</v>
      </c>
      <c r="P15" s="48">
        <v>0</v>
      </c>
      <c r="Q15" s="10" t="s">
        <v>241</v>
      </c>
      <c r="R15" s="48">
        <v>133745.25136666701</v>
      </c>
      <c r="S15" s="10" t="s">
        <v>159</v>
      </c>
    </row>
    <row r="16" spans="1:19" x14ac:dyDescent="0.25">
      <c r="A16" s="12" t="s">
        <v>182</v>
      </c>
      <c r="B16" s="48">
        <v>3007.8988035043799</v>
      </c>
      <c r="C16" s="10" t="s">
        <v>159</v>
      </c>
      <c r="D16" s="48">
        <v>72858.450505632005</v>
      </c>
      <c r="E16" s="10" t="s">
        <v>159</v>
      </c>
      <c r="F16" s="48">
        <v>569.64945682102598</v>
      </c>
      <c r="G16" s="10" t="s">
        <v>159</v>
      </c>
      <c r="H16" s="48">
        <v>17631.677942427999</v>
      </c>
      <c r="I16" s="10" t="s">
        <v>159</v>
      </c>
      <c r="J16" s="48">
        <v>9415.0998085106403</v>
      </c>
      <c r="K16" s="10" t="s">
        <v>159</v>
      </c>
      <c r="L16" s="48">
        <v>1504.2390137672101</v>
      </c>
      <c r="M16" s="10" t="s">
        <v>159</v>
      </c>
      <c r="N16" s="48">
        <v>33665.230448060101</v>
      </c>
      <c r="O16" s="10" t="s">
        <v>159</v>
      </c>
      <c r="P16" s="48">
        <v>0</v>
      </c>
      <c r="Q16" s="10" t="s">
        <v>241</v>
      </c>
      <c r="R16" s="48">
        <v>138652.24597872299</v>
      </c>
      <c r="S16" s="10" t="s">
        <v>159</v>
      </c>
    </row>
    <row r="17" spans="1:19" x14ac:dyDescent="0.25">
      <c r="A17" s="12" t="s">
        <v>183</v>
      </c>
      <c r="B17" s="48">
        <v>2886.0841662591702</v>
      </c>
      <c r="C17" s="10" t="s">
        <v>159</v>
      </c>
      <c r="D17" s="48">
        <v>76313.421558679707</v>
      </c>
      <c r="E17" s="10" t="s">
        <v>159</v>
      </c>
      <c r="F17" s="48">
        <v>644.97799511002404</v>
      </c>
      <c r="G17" s="10" t="s">
        <v>159</v>
      </c>
      <c r="H17" s="48">
        <v>20358.866200488999</v>
      </c>
      <c r="I17" s="10" t="s">
        <v>159</v>
      </c>
      <c r="J17" s="48">
        <v>9893.7573533007308</v>
      </c>
      <c r="K17" s="10" t="s">
        <v>159</v>
      </c>
      <c r="L17" s="48">
        <v>1530.3927542787301</v>
      </c>
      <c r="M17" s="10" t="s">
        <v>159</v>
      </c>
      <c r="N17" s="48">
        <v>33691.8767750611</v>
      </c>
      <c r="O17" s="10" t="s">
        <v>159</v>
      </c>
      <c r="P17" s="48">
        <v>0</v>
      </c>
      <c r="Q17" s="10" t="s">
        <v>241</v>
      </c>
      <c r="R17" s="48">
        <v>145319.37680317799</v>
      </c>
      <c r="S17" s="10" t="s">
        <v>159</v>
      </c>
    </row>
    <row r="18" spans="1:19" x14ac:dyDescent="0.25">
      <c r="A18" s="12" t="s">
        <v>184</v>
      </c>
      <c r="B18" s="48">
        <v>2966.7234691943099</v>
      </c>
      <c r="C18" s="10" t="s">
        <v>159</v>
      </c>
      <c r="D18" s="48">
        <v>77500.821117298605</v>
      </c>
      <c r="E18" s="10" t="s">
        <v>159</v>
      </c>
      <c r="F18" s="48">
        <v>726.70332408767797</v>
      </c>
      <c r="G18" s="10" t="s">
        <v>159</v>
      </c>
      <c r="H18" s="48">
        <v>21881.928373222701</v>
      </c>
      <c r="I18" s="10" t="s">
        <v>159</v>
      </c>
      <c r="J18" s="48">
        <v>10060.630440758299</v>
      </c>
      <c r="K18" s="10" t="s">
        <v>159</v>
      </c>
      <c r="L18" s="48">
        <v>1306.4610269549801</v>
      </c>
      <c r="M18" s="10" t="s">
        <v>159</v>
      </c>
      <c r="N18" s="48">
        <v>33503.983777251196</v>
      </c>
      <c r="O18" s="10" t="s">
        <v>159</v>
      </c>
      <c r="P18" s="48">
        <v>0</v>
      </c>
      <c r="Q18" s="10" t="s">
        <v>241</v>
      </c>
      <c r="R18" s="48">
        <v>147947.25152876801</v>
      </c>
      <c r="S18" s="10" t="s">
        <v>159</v>
      </c>
    </row>
    <row r="19" spans="1:19" x14ac:dyDescent="0.25">
      <c r="A19" s="12" t="s">
        <v>185</v>
      </c>
      <c r="B19" s="48">
        <v>2865.02224856156</v>
      </c>
      <c r="C19" s="10" t="s">
        <v>159</v>
      </c>
      <c r="D19" s="48">
        <v>79848.299294591503</v>
      </c>
      <c r="E19" s="10" t="s">
        <v>159</v>
      </c>
      <c r="F19" s="48">
        <v>801.35098158803203</v>
      </c>
      <c r="G19" s="10" t="s">
        <v>159</v>
      </c>
      <c r="H19" s="48">
        <v>20452.440781357898</v>
      </c>
      <c r="I19" s="10" t="s">
        <v>159</v>
      </c>
      <c r="J19" s="48">
        <v>10663.757448791701</v>
      </c>
      <c r="K19" s="10" t="s">
        <v>159</v>
      </c>
      <c r="L19" s="48">
        <v>0</v>
      </c>
      <c r="M19" s="10" t="s">
        <v>179</v>
      </c>
      <c r="N19" s="48">
        <v>33592.955776754898</v>
      </c>
      <c r="O19" s="10" t="s">
        <v>159</v>
      </c>
      <c r="P19" s="48">
        <v>0</v>
      </c>
      <c r="Q19" s="10" t="s">
        <v>241</v>
      </c>
      <c r="R19" s="48">
        <v>148223.82653164599</v>
      </c>
      <c r="S19" s="10" t="s">
        <v>181</v>
      </c>
    </row>
    <row r="20" spans="1:19" x14ac:dyDescent="0.25">
      <c r="A20" s="12" t="s">
        <v>186</v>
      </c>
      <c r="B20" s="48">
        <v>2719.9523897550098</v>
      </c>
      <c r="C20" s="10" t="s">
        <v>159</v>
      </c>
      <c r="D20" s="48">
        <v>70867.610570155899</v>
      </c>
      <c r="E20" s="10" t="s">
        <v>159</v>
      </c>
      <c r="F20" s="48">
        <v>899.87893141648101</v>
      </c>
      <c r="G20" s="10" t="s">
        <v>159</v>
      </c>
      <c r="H20" s="48">
        <v>22085.5794225756</v>
      </c>
      <c r="I20" s="10" t="s">
        <v>159</v>
      </c>
      <c r="J20" s="48">
        <v>10068.0155835189</v>
      </c>
      <c r="K20" s="10" t="s">
        <v>159</v>
      </c>
      <c r="L20" s="48">
        <v>0</v>
      </c>
      <c r="M20" s="10" t="s">
        <v>179</v>
      </c>
      <c r="N20" s="48">
        <v>33762.334541202697</v>
      </c>
      <c r="O20" s="10" t="s">
        <v>159</v>
      </c>
      <c r="P20" s="48">
        <v>0</v>
      </c>
      <c r="Q20" s="10" t="s">
        <v>241</v>
      </c>
      <c r="R20" s="48">
        <v>140403.37143862501</v>
      </c>
      <c r="S20" s="10" t="s">
        <v>181</v>
      </c>
    </row>
    <row r="21" spans="1:19" x14ac:dyDescent="0.25">
      <c r="A21" s="12" t="s">
        <v>188</v>
      </c>
      <c r="B21" s="48">
        <v>2605.4015701943799</v>
      </c>
      <c r="C21" s="10" t="s">
        <v>159</v>
      </c>
      <c r="D21" s="48">
        <v>71857.040577753796</v>
      </c>
      <c r="E21" s="10" t="s">
        <v>159</v>
      </c>
      <c r="F21" s="48">
        <v>960.89377122202995</v>
      </c>
      <c r="G21" s="10" t="s">
        <v>159</v>
      </c>
      <c r="H21" s="48">
        <v>22727.372068034601</v>
      </c>
      <c r="I21" s="10" t="s">
        <v>159</v>
      </c>
      <c r="J21" s="48">
        <v>9870.8667840172802</v>
      </c>
      <c r="K21" s="10" t="s">
        <v>159</v>
      </c>
      <c r="L21" s="48">
        <v>0</v>
      </c>
      <c r="M21" s="10" t="s">
        <v>179</v>
      </c>
      <c r="N21" s="48">
        <v>34565.360006479503</v>
      </c>
      <c r="O21" s="10" t="s">
        <v>159</v>
      </c>
      <c r="P21" s="48">
        <v>0</v>
      </c>
      <c r="Q21" s="10" t="s">
        <v>241</v>
      </c>
      <c r="R21" s="48">
        <v>142586.934777702</v>
      </c>
      <c r="S21" s="10" t="s">
        <v>181</v>
      </c>
    </row>
    <row r="22" spans="1:19" x14ac:dyDescent="0.25">
      <c r="A22" s="12" t="s">
        <v>189</v>
      </c>
      <c r="B22" s="48">
        <v>2536.3795495780601</v>
      </c>
      <c r="C22" s="10" t="s">
        <v>159</v>
      </c>
      <c r="D22" s="48">
        <v>71379.350208860706</v>
      </c>
      <c r="E22" s="10" t="s">
        <v>159</v>
      </c>
      <c r="F22" s="48">
        <v>835.10720506540099</v>
      </c>
      <c r="G22" s="10" t="s">
        <v>159</v>
      </c>
      <c r="H22" s="48">
        <v>21627.245688818599</v>
      </c>
      <c r="I22" s="10" t="s">
        <v>159</v>
      </c>
      <c r="J22" s="48">
        <v>9455.2944704641304</v>
      </c>
      <c r="K22" s="10" t="s">
        <v>159</v>
      </c>
      <c r="L22" s="48">
        <v>0</v>
      </c>
      <c r="M22" s="10" t="s">
        <v>179</v>
      </c>
      <c r="N22" s="48">
        <v>32706.545601085199</v>
      </c>
      <c r="O22" s="10" t="s">
        <v>159</v>
      </c>
      <c r="P22" s="48">
        <v>0</v>
      </c>
      <c r="Q22" s="10" t="s">
        <v>241</v>
      </c>
      <c r="R22" s="48">
        <v>138539.92272387201</v>
      </c>
      <c r="S22" s="10" t="s">
        <v>181</v>
      </c>
    </row>
    <row r="23" spans="1:19" x14ac:dyDescent="0.25">
      <c r="A23" s="12" t="s">
        <v>190</v>
      </c>
      <c r="B23" s="48">
        <v>2595.67324872057</v>
      </c>
      <c r="C23" s="10" t="s">
        <v>159</v>
      </c>
      <c r="D23" s="48">
        <v>73724.177371545506</v>
      </c>
      <c r="E23" s="10" t="s">
        <v>159</v>
      </c>
      <c r="F23" s="48">
        <v>726.49698235312201</v>
      </c>
      <c r="G23" s="10" t="s">
        <v>159</v>
      </c>
      <c r="H23" s="48">
        <v>22330.478955987699</v>
      </c>
      <c r="I23" s="10" t="s">
        <v>159</v>
      </c>
      <c r="J23" s="48">
        <v>9460.5805742067605</v>
      </c>
      <c r="K23" s="10" t="s">
        <v>159</v>
      </c>
      <c r="L23" s="48">
        <v>0</v>
      </c>
      <c r="M23" s="10" t="s">
        <v>179</v>
      </c>
      <c r="N23" s="48">
        <v>32632.480378710301</v>
      </c>
      <c r="O23" s="10" t="s">
        <v>159</v>
      </c>
      <c r="P23" s="48">
        <v>0</v>
      </c>
      <c r="Q23" s="10" t="s">
        <v>241</v>
      </c>
      <c r="R23" s="48">
        <v>141469.88751152399</v>
      </c>
      <c r="S23" s="10" t="s">
        <v>181</v>
      </c>
    </row>
    <row r="24" spans="1:19" x14ac:dyDescent="0.25">
      <c r="A24" s="12" t="s">
        <v>191</v>
      </c>
      <c r="B24" s="48">
        <v>2562.576822</v>
      </c>
      <c r="C24" s="10" t="s">
        <v>159</v>
      </c>
      <c r="D24" s="48">
        <v>75490.436528000006</v>
      </c>
      <c r="E24" s="10" t="s">
        <v>159</v>
      </c>
      <c r="F24" s="48">
        <v>717.10978014</v>
      </c>
      <c r="G24" s="10" t="s">
        <v>159</v>
      </c>
      <c r="H24" s="48">
        <v>23019.258951</v>
      </c>
      <c r="I24" s="10" t="s">
        <v>159</v>
      </c>
      <c r="J24" s="48">
        <v>9251.7075299999997</v>
      </c>
      <c r="K24" s="10" t="s">
        <v>159</v>
      </c>
      <c r="L24" s="48">
        <v>0</v>
      </c>
      <c r="M24" s="10" t="s">
        <v>179</v>
      </c>
      <c r="N24" s="48">
        <v>31918.388085999999</v>
      </c>
      <c r="O24" s="10" t="s">
        <v>159</v>
      </c>
      <c r="P24" s="48">
        <v>0</v>
      </c>
      <c r="Q24" s="10" t="s">
        <v>241</v>
      </c>
      <c r="R24" s="48">
        <v>142959.47769714001</v>
      </c>
      <c r="S24" s="10" t="s">
        <v>181</v>
      </c>
    </row>
    <row r="25" spans="1:19" x14ac:dyDescent="0.25">
      <c r="A25" s="12" t="s">
        <v>192</v>
      </c>
      <c r="B25" s="48">
        <v>2516.9364428152498</v>
      </c>
      <c r="C25" s="10" t="s">
        <v>159</v>
      </c>
      <c r="D25" s="48">
        <v>75684.730879765397</v>
      </c>
      <c r="E25" s="10" t="s">
        <v>159</v>
      </c>
      <c r="F25" s="48">
        <v>691.94295538905203</v>
      </c>
      <c r="G25" s="10" t="s">
        <v>159</v>
      </c>
      <c r="H25" s="48">
        <v>23429.164044965801</v>
      </c>
      <c r="I25" s="10" t="s">
        <v>159</v>
      </c>
      <c r="J25" s="48">
        <v>8936.76865786901</v>
      </c>
      <c r="K25" s="10" t="s">
        <v>159</v>
      </c>
      <c r="L25" s="48">
        <v>0</v>
      </c>
      <c r="M25" s="10" t="s">
        <v>179</v>
      </c>
      <c r="N25" s="48">
        <v>29223.369150537601</v>
      </c>
      <c r="O25" s="10" t="s">
        <v>159</v>
      </c>
      <c r="P25" s="48">
        <v>0</v>
      </c>
      <c r="Q25" s="10" t="s">
        <v>241</v>
      </c>
      <c r="R25" s="48">
        <v>140482.91213134199</v>
      </c>
      <c r="S25" s="10" t="s">
        <v>181</v>
      </c>
    </row>
    <row r="26" spans="1:19" x14ac:dyDescent="0.25">
      <c r="A26" s="12" t="s">
        <v>193</v>
      </c>
      <c r="B26" s="48">
        <v>2398.1546704761899</v>
      </c>
      <c r="C26" s="10" t="s">
        <v>159</v>
      </c>
      <c r="D26" s="48">
        <v>76440.293639047595</v>
      </c>
      <c r="E26" s="10" t="s">
        <v>159</v>
      </c>
      <c r="F26" s="48">
        <v>778.02434367047601</v>
      </c>
      <c r="G26" s="10" t="s">
        <v>159</v>
      </c>
      <c r="H26" s="48">
        <v>23692.9909047619</v>
      </c>
      <c r="I26" s="10" t="s">
        <v>159</v>
      </c>
      <c r="J26" s="48">
        <v>8810.67620952381</v>
      </c>
      <c r="K26" s="10" t="s">
        <v>159</v>
      </c>
      <c r="L26" s="48">
        <v>0</v>
      </c>
      <c r="M26" s="10" t="s">
        <v>179</v>
      </c>
      <c r="N26" s="48">
        <v>29346.4909256432</v>
      </c>
      <c r="O26" s="10" t="s">
        <v>159</v>
      </c>
      <c r="P26" s="48">
        <v>0</v>
      </c>
      <c r="Q26" s="10" t="s">
        <v>241</v>
      </c>
      <c r="R26" s="48">
        <v>141466.63069312301</v>
      </c>
      <c r="S26" s="10" t="s">
        <v>181</v>
      </c>
    </row>
    <row r="27" spans="1:19" x14ac:dyDescent="0.25">
      <c r="A27" s="12" t="s">
        <v>194</v>
      </c>
      <c r="B27" s="48">
        <v>2184.4853333333299</v>
      </c>
      <c r="C27" s="10" t="s">
        <v>159</v>
      </c>
      <c r="D27" s="48">
        <v>80488.704833333293</v>
      </c>
      <c r="E27" s="10" t="s">
        <v>159</v>
      </c>
      <c r="F27" s="48">
        <v>942.93904250000003</v>
      </c>
      <c r="G27" s="10" t="s">
        <v>159</v>
      </c>
      <c r="H27" s="48">
        <v>24818.434333333302</v>
      </c>
      <c r="I27" s="10" t="s">
        <v>159</v>
      </c>
      <c r="J27" s="48">
        <v>8727.0169999999998</v>
      </c>
      <c r="K27" s="10" t="s">
        <v>159</v>
      </c>
      <c r="L27" s="48">
        <v>0</v>
      </c>
      <c r="M27" s="10" t="s">
        <v>179</v>
      </c>
      <c r="N27" s="48">
        <v>29842.468499999999</v>
      </c>
      <c r="O27" s="10" t="s">
        <v>159</v>
      </c>
      <c r="P27" s="48">
        <v>0</v>
      </c>
      <c r="Q27" s="10" t="s">
        <v>241</v>
      </c>
      <c r="R27" s="48">
        <v>147004.0490425</v>
      </c>
      <c r="S27" s="10" t="s">
        <v>181</v>
      </c>
    </row>
    <row r="28" spans="1:19" x14ac:dyDescent="0.25">
      <c r="A28" s="12" t="s">
        <v>196</v>
      </c>
      <c r="B28" s="48">
        <v>2187.6220544783</v>
      </c>
      <c r="C28" s="10" t="s">
        <v>159</v>
      </c>
      <c r="D28" s="48">
        <v>84458.711639889196</v>
      </c>
      <c r="E28" s="10" t="s">
        <v>159</v>
      </c>
      <c r="F28" s="48">
        <v>995.53541518928898</v>
      </c>
      <c r="G28" s="10" t="s">
        <v>159</v>
      </c>
      <c r="H28" s="48">
        <v>25838.789568790398</v>
      </c>
      <c r="I28" s="10" t="s">
        <v>159</v>
      </c>
      <c r="J28" s="48">
        <v>8547.0495854108995</v>
      </c>
      <c r="K28" s="10" t="s">
        <v>159</v>
      </c>
      <c r="L28" s="48">
        <v>0</v>
      </c>
      <c r="M28" s="10" t="s">
        <v>179</v>
      </c>
      <c r="N28" s="48">
        <v>30219.888119113599</v>
      </c>
      <c r="O28" s="10" t="s">
        <v>159</v>
      </c>
      <c r="P28" s="48">
        <v>0</v>
      </c>
      <c r="Q28" s="10" t="s">
        <v>241</v>
      </c>
      <c r="R28" s="48">
        <v>152247.596382872</v>
      </c>
      <c r="S28" s="10" t="s">
        <v>181</v>
      </c>
    </row>
    <row r="29" spans="1:19" x14ac:dyDescent="0.25">
      <c r="A29" s="12" t="s">
        <v>197</v>
      </c>
      <c r="B29" s="48">
        <v>2167.7213929219602</v>
      </c>
      <c r="C29" s="10" t="s">
        <v>159</v>
      </c>
      <c r="D29" s="48">
        <v>84346.213421052598</v>
      </c>
      <c r="E29" s="10" t="s">
        <v>159</v>
      </c>
      <c r="F29" s="48">
        <v>1039.92717015427</v>
      </c>
      <c r="G29" s="10" t="s">
        <v>159</v>
      </c>
      <c r="H29" s="48">
        <v>26006.255085719102</v>
      </c>
      <c r="I29" s="10" t="s">
        <v>159</v>
      </c>
      <c r="J29" s="48">
        <v>7974.0891460980001</v>
      </c>
      <c r="K29" s="10" t="s">
        <v>159</v>
      </c>
      <c r="L29" s="48">
        <v>0</v>
      </c>
      <c r="M29" s="10" t="s">
        <v>179</v>
      </c>
      <c r="N29" s="48">
        <v>29887.818350014699</v>
      </c>
      <c r="O29" s="10" t="s">
        <v>159</v>
      </c>
      <c r="P29" s="48">
        <v>0</v>
      </c>
      <c r="Q29" s="10" t="s">
        <v>241</v>
      </c>
      <c r="R29" s="48">
        <v>151422.02456596101</v>
      </c>
      <c r="S29" s="10" t="s">
        <v>181</v>
      </c>
    </row>
    <row r="30" spans="1:19" x14ac:dyDescent="0.25">
      <c r="A30" s="12" t="s">
        <v>199</v>
      </c>
      <c r="B30" s="48">
        <v>2064.3465992876199</v>
      </c>
      <c r="C30" s="10" t="s">
        <v>159</v>
      </c>
      <c r="D30" s="48">
        <v>85692.181935885994</v>
      </c>
      <c r="E30" s="10" t="s">
        <v>180</v>
      </c>
      <c r="F30" s="48">
        <v>1153.09628406055</v>
      </c>
      <c r="G30" s="10" t="s">
        <v>159</v>
      </c>
      <c r="H30" s="48">
        <v>26871.781412288499</v>
      </c>
      <c r="I30" s="10" t="s">
        <v>159</v>
      </c>
      <c r="J30" s="48">
        <v>7805.5155654496903</v>
      </c>
      <c r="K30" s="10" t="s">
        <v>159</v>
      </c>
      <c r="L30" s="48">
        <v>0</v>
      </c>
      <c r="M30" s="10" t="s">
        <v>179</v>
      </c>
      <c r="N30" s="48">
        <v>30475.352753257899</v>
      </c>
      <c r="O30" s="10" t="s">
        <v>159</v>
      </c>
      <c r="P30" s="48">
        <v>0</v>
      </c>
      <c r="Q30" s="10" t="s">
        <v>241</v>
      </c>
      <c r="R30" s="48">
        <v>154062.27455023001</v>
      </c>
      <c r="S30" s="10" t="s">
        <v>181</v>
      </c>
    </row>
    <row r="31" spans="1:19" x14ac:dyDescent="0.25">
      <c r="A31" s="12" t="s">
        <v>200</v>
      </c>
      <c r="B31" s="48">
        <v>2009.1644697633701</v>
      </c>
      <c r="C31" s="10" t="s">
        <v>159</v>
      </c>
      <c r="D31" s="48">
        <v>87242.473935232294</v>
      </c>
      <c r="E31" s="10" t="s">
        <v>159</v>
      </c>
      <c r="F31" s="48">
        <v>1176.5615135845701</v>
      </c>
      <c r="G31" s="10" t="s">
        <v>159</v>
      </c>
      <c r="H31" s="48">
        <v>27196.472035446201</v>
      </c>
      <c r="I31" s="10" t="s">
        <v>159</v>
      </c>
      <c r="J31" s="48">
        <v>7758.4384189307602</v>
      </c>
      <c r="K31" s="10" t="s">
        <v>159</v>
      </c>
      <c r="L31" s="48">
        <v>0</v>
      </c>
      <c r="M31" s="10" t="s">
        <v>179</v>
      </c>
      <c r="N31" s="48">
        <v>30335.606222230701</v>
      </c>
      <c r="O31" s="10" t="s">
        <v>159</v>
      </c>
      <c r="P31" s="48">
        <v>0</v>
      </c>
      <c r="Q31" s="10" t="s">
        <v>241</v>
      </c>
      <c r="R31" s="48">
        <v>155718.71659518799</v>
      </c>
      <c r="S31" s="10" t="s">
        <v>181</v>
      </c>
    </row>
    <row r="32" spans="1:19" x14ac:dyDescent="0.25">
      <c r="A32" s="15" t="s">
        <v>203</v>
      </c>
      <c r="B32" s="49">
        <v>1498.6869999999999</v>
      </c>
      <c r="C32" s="14" t="s">
        <v>159</v>
      </c>
      <c r="D32" s="49">
        <v>73636.326000000001</v>
      </c>
      <c r="E32" s="14" t="s">
        <v>159</v>
      </c>
      <c r="F32" s="49">
        <v>1001.269</v>
      </c>
      <c r="G32" s="14" t="s">
        <v>159</v>
      </c>
      <c r="H32" s="49">
        <v>20500.535591899999</v>
      </c>
      <c r="I32" s="14" t="s">
        <v>159</v>
      </c>
      <c r="J32" s="49">
        <v>5752.6350000000002</v>
      </c>
      <c r="K32" s="14" t="s">
        <v>159</v>
      </c>
      <c r="L32" s="49">
        <v>0</v>
      </c>
      <c r="M32" s="14" t="s">
        <v>179</v>
      </c>
      <c r="N32" s="49">
        <v>22122.280103509998</v>
      </c>
      <c r="O32" s="14" t="s">
        <v>159</v>
      </c>
      <c r="P32" s="49">
        <v>0</v>
      </c>
      <c r="Q32" s="14" t="s">
        <v>241</v>
      </c>
      <c r="R32" s="49">
        <v>124511.73269541</v>
      </c>
      <c r="S32" s="14" t="s">
        <v>181</v>
      </c>
    </row>
    <row r="34" spans="1:2" x14ac:dyDescent="0.25">
      <c r="A34" s="16" t="s">
        <v>204</v>
      </c>
      <c r="B34" s="16" t="s">
        <v>205</v>
      </c>
    </row>
    <row r="36" spans="1:2" x14ac:dyDescent="0.25">
      <c r="B36" s="16" t="s">
        <v>242</v>
      </c>
    </row>
    <row r="37" spans="1:2" x14ac:dyDescent="0.25">
      <c r="B37" s="16" t="s">
        <v>243</v>
      </c>
    </row>
    <row r="39" spans="1:2" x14ac:dyDescent="0.25">
      <c r="B39" s="16" t="s">
        <v>210</v>
      </c>
    </row>
    <row r="40" spans="1:2" x14ac:dyDescent="0.25">
      <c r="B40" s="16" t="s">
        <v>244</v>
      </c>
    </row>
    <row r="41" spans="1:2" x14ac:dyDescent="0.25">
      <c r="B41" s="16" t="s">
        <v>212</v>
      </c>
    </row>
    <row r="44" spans="1:2" x14ac:dyDescent="0.25">
      <c r="A44" s="17" t="str">
        <f>HYPERLINK("#'GAMING_MACHINES 1'!A2", "&lt;&lt;&lt; Previous table")</f>
        <v>&lt;&lt;&lt; Previous table</v>
      </c>
    </row>
    <row r="45" spans="1:2" x14ac:dyDescent="0.25">
      <c r="A45" s="17" t="str">
        <f>HYPERLINK("#'GAMING_MACHINES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84"/>
  <sheetViews>
    <sheetView showGridLines="0" workbookViewId="0">
      <pane ySplit="5" topLeftCell="A6" activePane="bottomLeft" state="frozen"/>
      <selection pane="bottomLeft"/>
    </sheetView>
  </sheetViews>
  <sheetFormatPr defaultColWidth="11.5546875" defaultRowHeight="13.2" x14ac:dyDescent="0.25"/>
  <cols>
    <col min="1" max="1" width="4.6640625" customWidth="1"/>
    <col min="2" max="2" width="33.6640625" customWidth="1"/>
    <col min="3" max="3" width="120.6640625" customWidth="1"/>
  </cols>
  <sheetData>
    <row r="1" spans="2:3" ht="15" customHeight="1" x14ac:dyDescent="0.25"/>
    <row r="2" spans="2:3" ht="15" customHeight="1" x14ac:dyDescent="0.25"/>
    <row r="3" spans="2:3" ht="15" customHeight="1" x14ac:dyDescent="0.3">
      <c r="B3" s="6" t="s">
        <v>21</v>
      </c>
    </row>
    <row r="4" spans="2:3" ht="15" customHeight="1" x14ac:dyDescent="0.25"/>
    <row r="5" spans="2:3" ht="15" customHeight="1" x14ac:dyDescent="0.3">
      <c r="B5" s="7" t="s">
        <v>22</v>
      </c>
      <c r="C5" s="7" t="s">
        <v>23</v>
      </c>
    </row>
    <row r="6" spans="2:3" ht="15" customHeight="1" x14ac:dyDescent="0.25">
      <c r="B6" s="5" t="str">
        <f>HYPERLINK("#'CASINO 1'!A1", "CASINO 1")</f>
        <v>CASINO 1</v>
      </c>
      <c r="C6" t="s">
        <v>24</v>
      </c>
    </row>
    <row r="7" spans="2:3" ht="15" customHeight="1" x14ac:dyDescent="0.25">
      <c r="B7" s="5" t="str">
        <f>HYPERLINK("#'CASINO 2'!A1", "CASINO 2")</f>
        <v>CASINO 2</v>
      </c>
      <c r="C7" t="s">
        <v>25</v>
      </c>
    </row>
    <row r="8" spans="2:3" ht="15" customHeight="1" x14ac:dyDescent="0.25">
      <c r="B8" s="5" t="str">
        <f>HYPERLINK("#'CASINO 3'!A1", "CASINO 3")</f>
        <v>CASINO 3</v>
      </c>
      <c r="C8" t="s">
        <v>26</v>
      </c>
    </row>
    <row r="9" spans="2:3" ht="15" customHeight="1" x14ac:dyDescent="0.25">
      <c r="B9" s="5" t="str">
        <f>HYPERLINK("#'CASINO 4'!A1", "CASINO 4")</f>
        <v>CASINO 4</v>
      </c>
      <c r="C9" t="s">
        <v>27</v>
      </c>
    </row>
    <row r="10" spans="2:3" ht="15" customHeight="1" x14ac:dyDescent="0.25">
      <c r="B10" s="5" t="str">
        <f>HYPERLINK("#'CASINO 5'!A1", "CASINO 5")</f>
        <v>CASINO 5</v>
      </c>
      <c r="C10" t="s">
        <v>28</v>
      </c>
    </row>
    <row r="11" spans="2:3" ht="15" customHeight="1" x14ac:dyDescent="0.25">
      <c r="B11" s="5" t="str">
        <f>HYPERLINK("#'CASINO 6'!A1", "CASINO 6")</f>
        <v>CASINO 6</v>
      </c>
      <c r="C11" t="s">
        <v>29</v>
      </c>
    </row>
    <row r="12" spans="2:3" ht="15" customHeight="1" x14ac:dyDescent="0.25">
      <c r="B12" s="5" t="str">
        <f>HYPERLINK("#'CASINO 7'!A1", "CASINO 7")</f>
        <v>CASINO 7</v>
      </c>
      <c r="C12" t="s">
        <v>30</v>
      </c>
    </row>
    <row r="13" spans="2:3" ht="15" customHeight="1" x14ac:dyDescent="0.25">
      <c r="B13" s="5" t="str">
        <f>HYPERLINK("#'CASINO 8'!A1", "CASINO 8")</f>
        <v>CASINO 8</v>
      </c>
      <c r="C13" t="s">
        <v>31</v>
      </c>
    </row>
    <row r="14" spans="2:3" ht="15" customHeight="1" x14ac:dyDescent="0.25">
      <c r="B14" s="5" t="str">
        <f>HYPERLINK("#'CASINO 9'!A1", "CASINO 9")</f>
        <v>CASINO 9</v>
      </c>
      <c r="C14" t="s">
        <v>32</v>
      </c>
    </row>
    <row r="15" spans="2:3" ht="15" customHeight="1" x14ac:dyDescent="0.25">
      <c r="B15" s="5" t="str">
        <f>HYPERLINK("#'CASINO 10'!A1", "CASINO 10")</f>
        <v>CASINO 10</v>
      </c>
      <c r="C15" t="s">
        <v>33</v>
      </c>
    </row>
    <row r="16" spans="2:3" ht="15" customHeight="1" x14ac:dyDescent="0.25">
      <c r="B16" s="5" t="str">
        <f>HYPERLINK("#'CASINO 11'!A1", "CASINO 11")</f>
        <v>CASINO 11</v>
      </c>
      <c r="C16" t="s">
        <v>34</v>
      </c>
    </row>
    <row r="17" spans="2:3" ht="15" customHeight="1" x14ac:dyDescent="0.25">
      <c r="B17" s="5" t="str">
        <f>HYPERLINK("#'CASINO 12'!A1", "CASINO 12")</f>
        <v>CASINO 12</v>
      </c>
      <c r="C17" t="s">
        <v>35</v>
      </c>
    </row>
    <row r="18" spans="2:3" ht="15" customHeight="1" x14ac:dyDescent="0.25">
      <c r="B18" s="5" t="str">
        <f>HYPERLINK("#'CASINO 13'!A1", "CASINO 13")</f>
        <v>CASINO 13</v>
      </c>
      <c r="C18" t="s">
        <v>36</v>
      </c>
    </row>
    <row r="19" spans="2:3" ht="15" customHeight="1" x14ac:dyDescent="0.25">
      <c r="B19" s="5" t="str">
        <f>HYPERLINK("#'CASINO 14'!A1", "CASINO 14")</f>
        <v>CASINO 14</v>
      </c>
      <c r="C19" t="s">
        <v>37</v>
      </c>
    </row>
    <row r="20" spans="2:3" ht="15" customHeight="1" x14ac:dyDescent="0.25">
      <c r="B20" s="5" t="str">
        <f>HYPERLINK("#'CASINO 15'!A1", "CASINO 15")</f>
        <v>CASINO 15</v>
      </c>
      <c r="C20" t="s">
        <v>38</v>
      </c>
    </row>
    <row r="21" spans="2:3" ht="15" customHeight="1" x14ac:dyDescent="0.25">
      <c r="B21" s="5" t="str">
        <f>HYPERLINK("#'GAMING_MACHINES 1'!A1", "GAMING_MACHINES 1")</f>
        <v>GAMING_MACHINES 1</v>
      </c>
      <c r="C21" t="s">
        <v>39</v>
      </c>
    </row>
    <row r="22" spans="2:3" ht="15" customHeight="1" x14ac:dyDescent="0.25">
      <c r="B22" s="5" t="str">
        <f>HYPERLINK("#'GAMING_MACHINES 2'!A1", "GAMING_MACHINES 2")</f>
        <v>GAMING_MACHINES 2</v>
      </c>
      <c r="C22" t="s">
        <v>40</v>
      </c>
    </row>
    <row r="23" spans="2:3" ht="15" customHeight="1" x14ac:dyDescent="0.25">
      <c r="B23" s="5" t="str">
        <f>HYPERLINK("#'GAMING_MACHINES 3'!A1", "GAMING_MACHINES 3")</f>
        <v>GAMING_MACHINES 3</v>
      </c>
      <c r="C23" t="s">
        <v>41</v>
      </c>
    </row>
    <row r="24" spans="2:3" ht="15" customHeight="1" x14ac:dyDescent="0.25">
      <c r="B24" s="5" t="str">
        <f>HYPERLINK("#'GAMING_MACHINES 4'!A1", "GAMING_MACHINES 4")</f>
        <v>GAMING_MACHINES 4</v>
      </c>
      <c r="C24" t="s">
        <v>42</v>
      </c>
    </row>
    <row r="25" spans="2:3" ht="15" customHeight="1" x14ac:dyDescent="0.25">
      <c r="B25" s="5" t="str">
        <f>HYPERLINK("#'GAMING_MACHINES 5'!A1", "GAMING_MACHINES 5")</f>
        <v>GAMING_MACHINES 5</v>
      </c>
      <c r="C25" t="s">
        <v>43</v>
      </c>
    </row>
    <row r="26" spans="2:3" ht="15" customHeight="1" x14ac:dyDescent="0.25">
      <c r="B26" s="5" t="str">
        <f>HYPERLINK("#'GAMING_MACHINES 6'!A1", "GAMING_MACHINES 6")</f>
        <v>GAMING_MACHINES 6</v>
      </c>
      <c r="C26" t="s">
        <v>44</v>
      </c>
    </row>
    <row r="27" spans="2:3" ht="15" customHeight="1" x14ac:dyDescent="0.25">
      <c r="B27" s="5" t="str">
        <f>HYPERLINK("#'GAMING_MACHINES 7'!A1", "GAMING_MACHINES 7")</f>
        <v>GAMING_MACHINES 7</v>
      </c>
      <c r="C27" t="s">
        <v>45</v>
      </c>
    </row>
    <row r="28" spans="2:3" ht="15" customHeight="1" x14ac:dyDescent="0.25">
      <c r="B28" s="5" t="str">
        <f>HYPERLINK("#'GAMING_MACHINES 8'!A1", "GAMING_MACHINES 8")</f>
        <v>GAMING_MACHINES 8</v>
      </c>
      <c r="C28" t="s">
        <v>46</v>
      </c>
    </row>
    <row r="29" spans="2:3" ht="15" customHeight="1" x14ac:dyDescent="0.25">
      <c r="B29" s="5" t="str">
        <f>HYPERLINK("#'GAMING_MACHINES 9'!A1", "GAMING_MACHINES 9")</f>
        <v>GAMING_MACHINES 9</v>
      </c>
      <c r="C29" t="s">
        <v>47</v>
      </c>
    </row>
    <row r="30" spans="2:3" ht="15" customHeight="1" x14ac:dyDescent="0.25">
      <c r="B30" s="5" t="str">
        <f>HYPERLINK("#'GAMING_MACHINES 10'!A1", "GAMING_MACHINES 10")</f>
        <v>GAMING_MACHINES 10</v>
      </c>
      <c r="C30" t="s">
        <v>48</v>
      </c>
    </row>
    <row r="31" spans="2:3" ht="15" customHeight="1" x14ac:dyDescent="0.25">
      <c r="B31" s="5" t="str">
        <f>HYPERLINK("#'GAMING_MACHINES 11'!A1", "GAMING_MACHINES 11")</f>
        <v>GAMING_MACHINES 11</v>
      </c>
      <c r="C31" t="s">
        <v>49</v>
      </c>
    </row>
    <row r="32" spans="2:3" ht="15" customHeight="1" x14ac:dyDescent="0.25">
      <c r="B32" s="5" t="str">
        <f>HYPERLINK("#'GAMING_MACHINES 12'!A1", "GAMING_MACHINES 12")</f>
        <v>GAMING_MACHINES 12</v>
      </c>
      <c r="C32" t="s">
        <v>50</v>
      </c>
    </row>
    <row r="33" spans="2:3" ht="15" customHeight="1" x14ac:dyDescent="0.25">
      <c r="B33" s="5" t="str">
        <f>HYPERLINK("#'GAMING_MACHINES 13'!A1", "GAMING_MACHINES 13")</f>
        <v>GAMING_MACHINES 13</v>
      </c>
      <c r="C33" t="s">
        <v>51</v>
      </c>
    </row>
    <row r="34" spans="2:3" ht="15" customHeight="1" x14ac:dyDescent="0.25">
      <c r="B34" s="5" t="str">
        <f>HYPERLINK("#'GAMING_MACHINES 14'!A1", "GAMING_MACHINES 14")</f>
        <v>GAMING_MACHINES 14</v>
      </c>
      <c r="C34" t="s">
        <v>52</v>
      </c>
    </row>
    <row r="35" spans="2:3" ht="15" customHeight="1" x14ac:dyDescent="0.25">
      <c r="B35" s="5" t="str">
        <f>HYPERLINK("#'GAMING_MACHINES 15'!A1", "GAMING_MACHINES 15")</f>
        <v>GAMING_MACHINES 15</v>
      </c>
      <c r="C35" t="s">
        <v>53</v>
      </c>
    </row>
    <row r="36" spans="2:3" ht="15" customHeight="1" x14ac:dyDescent="0.25">
      <c r="B36" s="5" t="str">
        <f>HYPERLINK("#'INTERACTIVE_GAMING 1'!A1", "INTERACTIVE_GAMING 1")</f>
        <v>INTERACTIVE_GAMING 1</v>
      </c>
      <c r="C36" t="s">
        <v>54</v>
      </c>
    </row>
    <row r="37" spans="2:3" ht="15" customHeight="1" x14ac:dyDescent="0.25">
      <c r="B37" s="5" t="str">
        <f>HYPERLINK("#'INTERACTIVE_GAMING 2'!A1", "INTERACTIVE_GAMING 2")</f>
        <v>INTERACTIVE_GAMING 2</v>
      </c>
      <c r="C37" t="s">
        <v>55</v>
      </c>
    </row>
    <row r="38" spans="2:3" ht="15" customHeight="1" x14ac:dyDescent="0.25">
      <c r="B38" s="5" t="str">
        <f>HYPERLINK("#'INTERACTIVE_GAMING 3'!A1", "INTERACTIVE_GAMING 3")</f>
        <v>INTERACTIVE_GAMING 3</v>
      </c>
      <c r="C38" t="s">
        <v>56</v>
      </c>
    </row>
    <row r="39" spans="2:3" ht="15" customHeight="1" x14ac:dyDescent="0.25">
      <c r="B39" s="5" t="str">
        <f>HYPERLINK("#'INTERACTIVE_GAMING 4'!A1", "INTERACTIVE_GAMING 4")</f>
        <v>INTERACTIVE_GAMING 4</v>
      </c>
      <c r="C39" t="s">
        <v>57</v>
      </c>
    </row>
    <row r="40" spans="2:3" ht="15" customHeight="1" x14ac:dyDescent="0.25">
      <c r="B40" s="5" t="str">
        <f>HYPERLINK("#'INTERACTIVE_GAMING 5'!A1", "INTERACTIVE_GAMING 5")</f>
        <v>INTERACTIVE_GAMING 5</v>
      </c>
      <c r="C40" t="s">
        <v>58</v>
      </c>
    </row>
    <row r="41" spans="2:3" ht="15" customHeight="1" x14ac:dyDescent="0.25">
      <c r="B41" s="5" t="str">
        <f>HYPERLINK("#'INTERACTIVE_GAMING 6'!A1", "INTERACTIVE_GAMING 6")</f>
        <v>INTERACTIVE_GAMING 6</v>
      </c>
      <c r="C41" t="s">
        <v>59</v>
      </c>
    </row>
    <row r="42" spans="2:3" ht="15" customHeight="1" x14ac:dyDescent="0.25">
      <c r="B42" s="5" t="str">
        <f>HYPERLINK("#'INTERACTIVE_GAMING 7'!A1", "INTERACTIVE_GAMING 7")</f>
        <v>INTERACTIVE_GAMING 7</v>
      </c>
      <c r="C42" t="s">
        <v>60</v>
      </c>
    </row>
    <row r="43" spans="2:3" ht="15" customHeight="1" x14ac:dyDescent="0.25">
      <c r="B43" s="5" t="str">
        <f>HYPERLINK("#'INTERACTIVE_GAMING 8'!A1", "INTERACTIVE_GAMING 8")</f>
        <v>INTERACTIVE_GAMING 8</v>
      </c>
      <c r="C43" t="s">
        <v>61</v>
      </c>
    </row>
    <row r="44" spans="2:3" ht="15" customHeight="1" x14ac:dyDescent="0.25">
      <c r="B44" s="5" t="str">
        <f>HYPERLINK("#'INTERACTIVE_GAMING 9'!A1", "INTERACTIVE_GAMING 9")</f>
        <v>INTERACTIVE_GAMING 9</v>
      </c>
      <c r="C44" t="s">
        <v>62</v>
      </c>
    </row>
    <row r="45" spans="2:3" ht="15" customHeight="1" x14ac:dyDescent="0.25">
      <c r="B45" s="5" t="str">
        <f>HYPERLINK("#'INTERACTIVE_GAMING 10'!A1", "INTERACTIVE_GAMING 10")</f>
        <v>INTERACTIVE_GAMING 10</v>
      </c>
      <c r="C45" t="s">
        <v>63</v>
      </c>
    </row>
    <row r="46" spans="2:3" ht="15" customHeight="1" x14ac:dyDescent="0.25">
      <c r="B46" s="5" t="str">
        <f>HYPERLINK("#'INTERACTIVE_GAMING 11'!A1", "INTERACTIVE_GAMING 11")</f>
        <v>INTERACTIVE_GAMING 11</v>
      </c>
      <c r="C46" t="s">
        <v>64</v>
      </c>
    </row>
    <row r="47" spans="2:3" ht="15" customHeight="1" x14ac:dyDescent="0.25">
      <c r="B47" s="5" t="str">
        <f>HYPERLINK("#'INTERACTIVE_GAMING 12'!A1", "INTERACTIVE_GAMING 12")</f>
        <v>INTERACTIVE_GAMING 12</v>
      </c>
      <c r="C47" t="s">
        <v>65</v>
      </c>
    </row>
    <row r="48" spans="2:3" ht="15" customHeight="1" x14ac:dyDescent="0.25">
      <c r="B48" s="5" t="str">
        <f>HYPERLINK("#'INTERACTIVE_GAMING 13'!A1", "INTERACTIVE_GAMING 13")</f>
        <v>INTERACTIVE_GAMING 13</v>
      </c>
      <c r="C48" t="s">
        <v>66</v>
      </c>
    </row>
    <row r="49" spans="2:3" ht="15" customHeight="1" x14ac:dyDescent="0.25">
      <c r="B49" s="5" t="str">
        <f>HYPERLINK("#'INTERACTIVE_GAMING 14'!A1", "INTERACTIVE_GAMING 14")</f>
        <v>INTERACTIVE_GAMING 14</v>
      </c>
      <c r="C49" t="s">
        <v>67</v>
      </c>
    </row>
    <row r="50" spans="2:3" ht="15" customHeight="1" x14ac:dyDescent="0.25">
      <c r="B50" s="5" t="str">
        <f>HYPERLINK("#'INTERACTIVE_GAMING 15'!A1", "INTERACTIVE_GAMING 15")</f>
        <v>INTERACTIVE_GAMING 15</v>
      </c>
      <c r="C50" t="s">
        <v>68</v>
      </c>
    </row>
    <row r="51" spans="2:3" ht="15" customHeight="1" x14ac:dyDescent="0.25">
      <c r="B51" s="5" t="str">
        <f>HYPERLINK("#'KENO 1'!A1", "KENO 1")</f>
        <v>KENO 1</v>
      </c>
      <c r="C51" t="s">
        <v>69</v>
      </c>
    </row>
    <row r="52" spans="2:3" ht="15" customHeight="1" x14ac:dyDescent="0.25">
      <c r="B52" s="5" t="str">
        <f>HYPERLINK("#'KENO 2'!A1", "KENO 2")</f>
        <v>KENO 2</v>
      </c>
      <c r="C52" t="s">
        <v>70</v>
      </c>
    </row>
    <row r="53" spans="2:3" ht="15" customHeight="1" x14ac:dyDescent="0.25">
      <c r="B53" s="5" t="str">
        <f>HYPERLINK("#'KENO 3'!A1", "KENO 3")</f>
        <v>KENO 3</v>
      </c>
      <c r="C53" t="s">
        <v>71</v>
      </c>
    </row>
    <row r="54" spans="2:3" ht="15" customHeight="1" x14ac:dyDescent="0.25">
      <c r="B54" s="5" t="str">
        <f>HYPERLINK("#'KENO 4'!A1", "KENO 4")</f>
        <v>KENO 4</v>
      </c>
      <c r="C54" t="s">
        <v>72</v>
      </c>
    </row>
    <row r="55" spans="2:3" ht="15" customHeight="1" x14ac:dyDescent="0.25">
      <c r="B55" s="5" t="str">
        <f>HYPERLINK("#'KENO 5'!A1", "KENO 5")</f>
        <v>KENO 5</v>
      </c>
      <c r="C55" t="s">
        <v>73</v>
      </c>
    </row>
    <row r="56" spans="2:3" ht="15" customHeight="1" x14ac:dyDescent="0.25">
      <c r="B56" s="5" t="str">
        <f>HYPERLINK("#'KENO 6'!A1", "KENO 6")</f>
        <v>KENO 6</v>
      </c>
      <c r="C56" t="s">
        <v>74</v>
      </c>
    </row>
    <row r="57" spans="2:3" ht="15" customHeight="1" x14ac:dyDescent="0.25">
      <c r="B57" s="5" t="str">
        <f>HYPERLINK("#'KENO 7'!A1", "KENO 7")</f>
        <v>KENO 7</v>
      </c>
      <c r="C57" t="s">
        <v>75</v>
      </c>
    </row>
    <row r="58" spans="2:3" ht="15" customHeight="1" x14ac:dyDescent="0.25">
      <c r="B58" s="5" t="str">
        <f>HYPERLINK("#'KENO 8'!A1", "KENO 8")</f>
        <v>KENO 8</v>
      </c>
      <c r="C58" t="s">
        <v>76</v>
      </c>
    </row>
    <row r="59" spans="2:3" ht="15" customHeight="1" x14ac:dyDescent="0.25">
      <c r="B59" s="5" t="str">
        <f>HYPERLINK("#'KENO 9'!A1", "KENO 9")</f>
        <v>KENO 9</v>
      </c>
      <c r="C59" t="s">
        <v>77</v>
      </c>
    </row>
    <row r="60" spans="2:3" ht="15" customHeight="1" x14ac:dyDescent="0.25">
      <c r="B60" s="5" t="str">
        <f>HYPERLINK("#'KENO 10'!A1", "KENO 10")</f>
        <v>KENO 10</v>
      </c>
      <c r="C60" t="s">
        <v>78</v>
      </c>
    </row>
    <row r="61" spans="2:3" ht="15" customHeight="1" x14ac:dyDescent="0.25">
      <c r="B61" s="5" t="str">
        <f>HYPERLINK("#'KENO 11'!A1", "KENO 11")</f>
        <v>KENO 11</v>
      </c>
      <c r="C61" t="s">
        <v>79</v>
      </c>
    </row>
    <row r="62" spans="2:3" ht="15" customHeight="1" x14ac:dyDescent="0.25">
      <c r="B62" s="5" t="str">
        <f>HYPERLINK("#'KENO 12'!A1", "KENO 12")</f>
        <v>KENO 12</v>
      </c>
      <c r="C62" t="s">
        <v>80</v>
      </c>
    </row>
    <row r="63" spans="2:3" ht="15" customHeight="1" x14ac:dyDescent="0.25">
      <c r="B63" s="5" t="str">
        <f>HYPERLINK("#'KENO 13'!A1", "KENO 13")</f>
        <v>KENO 13</v>
      </c>
      <c r="C63" t="s">
        <v>81</v>
      </c>
    </row>
    <row r="64" spans="2:3" ht="15" customHeight="1" x14ac:dyDescent="0.25">
      <c r="B64" s="5" t="str">
        <f>HYPERLINK("#'KENO 14'!A1", "KENO 14")</f>
        <v>KENO 14</v>
      </c>
      <c r="C64" t="s">
        <v>82</v>
      </c>
    </row>
    <row r="65" spans="2:3" ht="15" customHeight="1" x14ac:dyDescent="0.25">
      <c r="B65" s="5" t="str">
        <f>HYPERLINK("#'KENO 15'!A1", "KENO 15")</f>
        <v>KENO 15</v>
      </c>
      <c r="C65" t="s">
        <v>83</v>
      </c>
    </row>
    <row r="66" spans="2:3" ht="15" customHeight="1" x14ac:dyDescent="0.25">
      <c r="B66" s="5" t="str">
        <f>HYPERLINK("#'LOTTERIES 1'!A1", "LOTTERIES 1")</f>
        <v>LOTTERIES 1</v>
      </c>
      <c r="C66" t="s">
        <v>84</v>
      </c>
    </row>
    <row r="67" spans="2:3" ht="15" customHeight="1" x14ac:dyDescent="0.25">
      <c r="B67" s="5" t="str">
        <f>HYPERLINK("#'LOTTERIES 2'!A1", "LOTTERIES 2")</f>
        <v>LOTTERIES 2</v>
      </c>
      <c r="C67" t="s">
        <v>85</v>
      </c>
    </row>
    <row r="68" spans="2:3" ht="15" customHeight="1" x14ac:dyDescent="0.25">
      <c r="B68" s="5" t="str">
        <f>HYPERLINK("#'LOTTERIES 3'!A1", "LOTTERIES 3")</f>
        <v>LOTTERIES 3</v>
      </c>
      <c r="C68" t="s">
        <v>86</v>
      </c>
    </row>
    <row r="69" spans="2:3" ht="15" customHeight="1" x14ac:dyDescent="0.25">
      <c r="B69" s="5" t="str">
        <f>HYPERLINK("#'LOTTERIES 4'!A1", "LOTTERIES 4")</f>
        <v>LOTTERIES 4</v>
      </c>
      <c r="C69" t="s">
        <v>87</v>
      </c>
    </row>
    <row r="70" spans="2:3" ht="15" customHeight="1" x14ac:dyDescent="0.25">
      <c r="B70" s="5" t="str">
        <f>HYPERLINK("#'LOTTERIES 5'!A1", "LOTTERIES 5")</f>
        <v>LOTTERIES 5</v>
      </c>
      <c r="C70" t="s">
        <v>88</v>
      </c>
    </row>
    <row r="71" spans="2:3" ht="15" customHeight="1" x14ac:dyDescent="0.25">
      <c r="B71" s="5" t="str">
        <f>HYPERLINK("#'LOTTERIES 6'!A1", "LOTTERIES 6")</f>
        <v>LOTTERIES 6</v>
      </c>
      <c r="C71" t="s">
        <v>89</v>
      </c>
    </row>
    <row r="72" spans="2:3" ht="15" customHeight="1" x14ac:dyDescent="0.25">
      <c r="B72" s="5" t="str">
        <f>HYPERLINK("#'LOTTERIES 7'!A1", "LOTTERIES 7")</f>
        <v>LOTTERIES 7</v>
      </c>
      <c r="C72" t="s">
        <v>90</v>
      </c>
    </row>
    <row r="73" spans="2:3" ht="15" customHeight="1" x14ac:dyDescent="0.25">
      <c r="B73" s="5" t="str">
        <f>HYPERLINK("#'LOTTERIES 8'!A1", "LOTTERIES 8")</f>
        <v>LOTTERIES 8</v>
      </c>
      <c r="C73" t="s">
        <v>91</v>
      </c>
    </row>
    <row r="74" spans="2:3" ht="15" customHeight="1" x14ac:dyDescent="0.25">
      <c r="B74" s="5" t="str">
        <f>HYPERLINK("#'LOTTERIES 9'!A1", "LOTTERIES 9")</f>
        <v>LOTTERIES 9</v>
      </c>
      <c r="C74" t="s">
        <v>92</v>
      </c>
    </row>
    <row r="75" spans="2:3" ht="15" customHeight="1" x14ac:dyDescent="0.25">
      <c r="B75" s="5" t="str">
        <f>HYPERLINK("#'LOTTERIES 10'!A1", "LOTTERIES 10")</f>
        <v>LOTTERIES 10</v>
      </c>
      <c r="C75" t="s">
        <v>93</v>
      </c>
    </row>
    <row r="76" spans="2:3" ht="15" customHeight="1" x14ac:dyDescent="0.25">
      <c r="B76" s="5" t="str">
        <f>HYPERLINK("#'LOTTERIES 11'!A1", "LOTTERIES 11")</f>
        <v>LOTTERIES 11</v>
      </c>
      <c r="C76" t="s">
        <v>94</v>
      </c>
    </row>
    <row r="77" spans="2:3" ht="15" customHeight="1" x14ac:dyDescent="0.25">
      <c r="B77" s="5" t="str">
        <f>HYPERLINK("#'LOTTERIES 12'!A1", "LOTTERIES 12")</f>
        <v>LOTTERIES 12</v>
      </c>
      <c r="C77" t="s">
        <v>95</v>
      </c>
    </row>
    <row r="78" spans="2:3" ht="15" customHeight="1" x14ac:dyDescent="0.25">
      <c r="B78" s="5" t="str">
        <f>HYPERLINK("#'LOTTERIES 13'!A1", "LOTTERIES 13")</f>
        <v>LOTTERIES 13</v>
      </c>
      <c r="C78" t="s">
        <v>96</v>
      </c>
    </row>
    <row r="79" spans="2:3" ht="15" customHeight="1" x14ac:dyDescent="0.25">
      <c r="B79" s="5" t="str">
        <f>HYPERLINK("#'LOTTERIES 14'!A1", "LOTTERIES 14")</f>
        <v>LOTTERIES 14</v>
      </c>
      <c r="C79" t="s">
        <v>97</v>
      </c>
    </row>
    <row r="80" spans="2:3" ht="15" customHeight="1" x14ac:dyDescent="0.25">
      <c r="B80" s="5" t="str">
        <f>HYPERLINK("#'LOTTERIES 15'!A1", "LOTTERIES 15")</f>
        <v>LOTTERIES 15</v>
      </c>
      <c r="C80" t="s">
        <v>98</v>
      </c>
    </row>
    <row r="81" spans="2:3" ht="15" customHeight="1" x14ac:dyDescent="0.25">
      <c r="B81" s="5" t="str">
        <f>HYPERLINK("#'MINOR_GAMING 1'!A1", "MINOR_GAMING 1")</f>
        <v>MINOR_GAMING 1</v>
      </c>
      <c r="C81" t="s">
        <v>99</v>
      </c>
    </row>
    <row r="82" spans="2:3" ht="15" customHeight="1" x14ac:dyDescent="0.25">
      <c r="B82" s="5" t="str">
        <f>HYPERLINK("#'MINOR_GAMING 2'!A1", "MINOR_GAMING 2")</f>
        <v>MINOR_GAMING 2</v>
      </c>
      <c r="C82" t="s">
        <v>100</v>
      </c>
    </row>
    <row r="83" spans="2:3" ht="15" customHeight="1" x14ac:dyDescent="0.25">
      <c r="B83" s="5" t="str">
        <f>HYPERLINK("#'MINOR_GAMING 3'!A1", "MINOR_GAMING 3")</f>
        <v>MINOR_GAMING 3</v>
      </c>
      <c r="C83" t="s">
        <v>101</v>
      </c>
    </row>
    <row r="84" spans="2:3" ht="15" customHeight="1" x14ac:dyDescent="0.25">
      <c r="B84" s="5" t="str">
        <f>HYPERLINK("#'MINOR_GAMING 4'!A1", "MINOR_GAMING 4")</f>
        <v>MINOR_GAMING 4</v>
      </c>
      <c r="C84" t="s">
        <v>102</v>
      </c>
    </row>
    <row r="85" spans="2:3" ht="15" customHeight="1" x14ac:dyDescent="0.25">
      <c r="B85" s="5" t="str">
        <f>HYPERLINK("#'MINOR_GAMING 5'!A1", "MINOR_GAMING 5")</f>
        <v>MINOR_GAMING 5</v>
      </c>
      <c r="C85" t="s">
        <v>103</v>
      </c>
    </row>
    <row r="86" spans="2:3" ht="15" customHeight="1" x14ac:dyDescent="0.25">
      <c r="B86" s="5" t="str">
        <f>HYPERLINK("#'MINOR_GAMING 6'!A1", "MINOR_GAMING 6")</f>
        <v>MINOR_GAMING 6</v>
      </c>
      <c r="C86" t="s">
        <v>104</v>
      </c>
    </row>
    <row r="87" spans="2:3" ht="15" customHeight="1" x14ac:dyDescent="0.25">
      <c r="B87" s="5" t="str">
        <f>HYPERLINK("#'MINOR_GAMING 7'!A1", "MINOR_GAMING 7")</f>
        <v>MINOR_GAMING 7</v>
      </c>
      <c r="C87" t="s">
        <v>105</v>
      </c>
    </row>
    <row r="88" spans="2:3" ht="15" customHeight="1" x14ac:dyDescent="0.25">
      <c r="B88" s="5" t="str">
        <f>HYPERLINK("#'MINOR_GAMING 8'!A1", "MINOR_GAMING 8")</f>
        <v>MINOR_GAMING 8</v>
      </c>
      <c r="C88" t="s">
        <v>106</v>
      </c>
    </row>
    <row r="89" spans="2:3" ht="15" customHeight="1" x14ac:dyDescent="0.25">
      <c r="B89" s="5" t="str">
        <f>HYPERLINK("#'MINOR_GAMING 9'!A1", "MINOR_GAMING 9")</f>
        <v>MINOR_GAMING 9</v>
      </c>
      <c r="C89" t="s">
        <v>107</v>
      </c>
    </row>
    <row r="90" spans="2:3" ht="15" customHeight="1" x14ac:dyDescent="0.25">
      <c r="B90" s="5" t="str">
        <f>HYPERLINK("#'MINOR_GAMING 10'!A1", "MINOR_GAMING 10")</f>
        <v>MINOR_GAMING 10</v>
      </c>
      <c r="C90" t="s">
        <v>108</v>
      </c>
    </row>
    <row r="91" spans="2:3" ht="15" customHeight="1" x14ac:dyDescent="0.25">
      <c r="B91" s="5" t="str">
        <f>HYPERLINK("#'MINOR_GAMING 11'!A1", "MINOR_GAMING 11")</f>
        <v>MINOR_GAMING 11</v>
      </c>
      <c r="C91" t="s">
        <v>109</v>
      </c>
    </row>
    <row r="92" spans="2:3" ht="15" customHeight="1" x14ac:dyDescent="0.25">
      <c r="B92" s="5" t="str">
        <f>HYPERLINK("#'MINOR_GAMING 12'!A1", "MINOR_GAMING 12")</f>
        <v>MINOR_GAMING 12</v>
      </c>
      <c r="C92" t="s">
        <v>110</v>
      </c>
    </row>
    <row r="93" spans="2:3" ht="15" customHeight="1" x14ac:dyDescent="0.25">
      <c r="B93" s="5" t="str">
        <f>HYPERLINK("#'MINOR_GAMING 13'!A1", "MINOR_GAMING 13")</f>
        <v>MINOR_GAMING 13</v>
      </c>
      <c r="C93" t="s">
        <v>111</v>
      </c>
    </row>
    <row r="94" spans="2:3" ht="15" customHeight="1" x14ac:dyDescent="0.25">
      <c r="B94" s="5" t="str">
        <f>HYPERLINK("#'MINOR_GAMING 14'!A1", "MINOR_GAMING 14")</f>
        <v>MINOR_GAMING 14</v>
      </c>
      <c r="C94" t="s">
        <v>112</v>
      </c>
    </row>
    <row r="95" spans="2:3" ht="15" customHeight="1" x14ac:dyDescent="0.25">
      <c r="B95" s="5" t="str">
        <f>HYPERLINK("#'MINOR_GAMING 15'!A1", "MINOR_GAMING 15")</f>
        <v>MINOR_GAMING 15</v>
      </c>
      <c r="C95" t="s">
        <v>113</v>
      </c>
    </row>
    <row r="96" spans="2:3" ht="15" customHeight="1" x14ac:dyDescent="0.25">
      <c r="B96" s="5" t="str">
        <f>HYPERLINK("#'GAMING 1'!A1", "GAMING 1")</f>
        <v>GAMING 1</v>
      </c>
      <c r="C96" t="s">
        <v>114</v>
      </c>
    </row>
    <row r="97" spans="2:3" ht="15" customHeight="1" x14ac:dyDescent="0.25">
      <c r="B97" s="5" t="str">
        <f>HYPERLINK("#'GAMING 2'!A1", "GAMING 2")</f>
        <v>GAMING 2</v>
      </c>
      <c r="C97" t="s">
        <v>115</v>
      </c>
    </row>
    <row r="98" spans="2:3" ht="15" customHeight="1" x14ac:dyDescent="0.25">
      <c r="B98" s="5" t="str">
        <f>HYPERLINK("#'GAMING 3'!A1", "GAMING 3")</f>
        <v>GAMING 3</v>
      </c>
      <c r="C98" t="s">
        <v>116</v>
      </c>
    </row>
    <row r="99" spans="2:3" ht="15" customHeight="1" x14ac:dyDescent="0.25">
      <c r="B99" s="5" t="str">
        <f>HYPERLINK("#'GAMING 4'!A1", "GAMING 4")</f>
        <v>GAMING 4</v>
      </c>
      <c r="C99" t="s">
        <v>117</v>
      </c>
    </row>
    <row r="100" spans="2:3" ht="15" customHeight="1" x14ac:dyDescent="0.25">
      <c r="B100" s="5" t="str">
        <f>HYPERLINK("#'GAMING 5'!A1", "GAMING 5")</f>
        <v>GAMING 5</v>
      </c>
      <c r="C100" t="s">
        <v>118</v>
      </c>
    </row>
    <row r="101" spans="2:3" ht="15" customHeight="1" x14ac:dyDescent="0.25">
      <c r="B101" s="5" t="str">
        <f>HYPERLINK("#'GAMING 6'!A1", "GAMING 6")</f>
        <v>GAMING 6</v>
      </c>
      <c r="C101" t="s">
        <v>119</v>
      </c>
    </row>
    <row r="102" spans="2:3" ht="15" customHeight="1" x14ac:dyDescent="0.25">
      <c r="B102" s="5" t="str">
        <f>HYPERLINK("#'GAMING 7'!A1", "GAMING 7")</f>
        <v>GAMING 7</v>
      </c>
      <c r="C102" t="s">
        <v>120</v>
      </c>
    </row>
    <row r="103" spans="2:3" ht="15" customHeight="1" x14ac:dyDescent="0.25">
      <c r="B103" s="5" t="str">
        <f>HYPERLINK("#'GAMING 8'!A1", "GAMING 8")</f>
        <v>GAMING 8</v>
      </c>
      <c r="C103" t="s">
        <v>121</v>
      </c>
    </row>
    <row r="104" spans="2:3" ht="15" customHeight="1" x14ac:dyDescent="0.25">
      <c r="B104" s="5" t="str">
        <f>HYPERLINK("#'GAMING 9'!A1", "GAMING 9")</f>
        <v>GAMING 9</v>
      </c>
      <c r="C104" t="s">
        <v>122</v>
      </c>
    </row>
    <row r="105" spans="2:3" ht="15" customHeight="1" x14ac:dyDescent="0.25">
      <c r="B105" s="5" t="str">
        <f>HYPERLINK("#'GAMING 10'!A1", "GAMING 10")</f>
        <v>GAMING 10</v>
      </c>
      <c r="C105" t="s">
        <v>123</v>
      </c>
    </row>
    <row r="106" spans="2:3" ht="15" customHeight="1" x14ac:dyDescent="0.25">
      <c r="B106" s="5" t="str">
        <f>HYPERLINK("#'GAMING 11'!A1", "GAMING 11")</f>
        <v>GAMING 11</v>
      </c>
      <c r="C106" t="s">
        <v>124</v>
      </c>
    </row>
    <row r="107" spans="2:3" ht="15" customHeight="1" x14ac:dyDescent="0.25">
      <c r="B107" s="5" t="str">
        <f>HYPERLINK("#'GAMING 12'!A1", "GAMING 12")</f>
        <v>GAMING 12</v>
      </c>
      <c r="C107" t="s">
        <v>125</v>
      </c>
    </row>
    <row r="108" spans="2:3" ht="15" customHeight="1" x14ac:dyDescent="0.25">
      <c r="B108" s="5" t="str">
        <f>HYPERLINK("#'GAMING 13'!A1", "GAMING 13")</f>
        <v>GAMING 13</v>
      </c>
      <c r="C108" t="s">
        <v>126</v>
      </c>
    </row>
    <row r="109" spans="2:3" ht="15" customHeight="1" x14ac:dyDescent="0.25">
      <c r="B109" s="5" t="str">
        <f>HYPERLINK("#'GAMING 14'!A1", "GAMING 14")</f>
        <v>GAMING 14</v>
      </c>
      <c r="C109" t="s">
        <v>127</v>
      </c>
    </row>
    <row r="110" spans="2:3" ht="15" customHeight="1" x14ac:dyDescent="0.25">
      <c r="B110" s="5" t="str">
        <f>HYPERLINK("#'GAMING 15'!A1", "GAMING 15")</f>
        <v>GAMING 15</v>
      </c>
      <c r="C110" t="s">
        <v>128</v>
      </c>
    </row>
    <row r="111" spans="2:3" ht="15" customHeight="1" x14ac:dyDescent="0.25">
      <c r="B111" s="5" t="str">
        <f>HYPERLINK("#'WAGERING 1'!A1", "WAGERING 1")</f>
        <v>WAGERING 1</v>
      </c>
      <c r="C111" t="s">
        <v>129</v>
      </c>
    </row>
    <row r="112" spans="2:3" ht="15" customHeight="1" x14ac:dyDescent="0.25">
      <c r="B112" s="5" t="str">
        <f>HYPERLINK("#'WAGERING 2'!A1", "WAGERING 2")</f>
        <v>WAGERING 2</v>
      </c>
      <c r="C112" t="s">
        <v>130</v>
      </c>
    </row>
    <row r="113" spans="2:3" ht="15" customHeight="1" x14ac:dyDescent="0.25">
      <c r="B113" s="5" t="str">
        <f>HYPERLINK("#'WAGERING 3'!A1", "WAGERING 3")</f>
        <v>WAGERING 3</v>
      </c>
      <c r="C113" t="s">
        <v>131</v>
      </c>
    </row>
    <row r="114" spans="2:3" ht="15" customHeight="1" x14ac:dyDescent="0.25">
      <c r="B114" s="5" t="str">
        <f>HYPERLINK("#'WAGERING 4'!A1", "WAGERING 4")</f>
        <v>WAGERING 4</v>
      </c>
      <c r="C114" t="s">
        <v>132</v>
      </c>
    </row>
    <row r="115" spans="2:3" ht="15" customHeight="1" x14ac:dyDescent="0.25">
      <c r="B115" s="5" t="str">
        <f>HYPERLINK("#'WAGERING 5'!A1", "WAGERING 5")</f>
        <v>WAGERING 5</v>
      </c>
      <c r="C115" t="s">
        <v>133</v>
      </c>
    </row>
    <row r="116" spans="2:3" ht="15" customHeight="1" x14ac:dyDescent="0.25">
      <c r="B116" s="5" t="str">
        <f>HYPERLINK("#'WAGERING 6'!A1", "WAGERING 6")</f>
        <v>WAGERING 6</v>
      </c>
      <c r="C116" t="s">
        <v>134</v>
      </c>
    </row>
    <row r="117" spans="2:3" ht="15" customHeight="1" x14ac:dyDescent="0.25">
      <c r="B117" s="5" t="str">
        <f>HYPERLINK("#'WAGERING 7'!A1", "WAGERING 7")</f>
        <v>WAGERING 7</v>
      </c>
      <c r="C117" t="s">
        <v>135</v>
      </c>
    </row>
    <row r="118" spans="2:3" ht="15" customHeight="1" x14ac:dyDescent="0.25">
      <c r="B118" s="5" t="str">
        <f>HYPERLINK("#'WAGERING 8'!A1", "WAGERING 8")</f>
        <v>WAGERING 8</v>
      </c>
      <c r="C118" t="s">
        <v>136</v>
      </c>
    </row>
    <row r="119" spans="2:3" ht="15" customHeight="1" x14ac:dyDescent="0.25">
      <c r="B119" s="5" t="str">
        <f>HYPERLINK("#'WAGERING 9'!A1", "WAGERING 9")</f>
        <v>WAGERING 9</v>
      </c>
      <c r="C119" t="s">
        <v>137</v>
      </c>
    </row>
    <row r="120" spans="2:3" ht="15" customHeight="1" x14ac:dyDescent="0.25">
      <c r="B120" s="5" t="str">
        <f>HYPERLINK("#'WAGERING 10'!A1", "WAGERING 10")</f>
        <v>WAGERING 10</v>
      </c>
      <c r="C120" t="s">
        <v>138</v>
      </c>
    </row>
    <row r="121" spans="2:3" ht="15" customHeight="1" x14ac:dyDescent="0.25">
      <c r="B121" s="5" t="str">
        <f>HYPERLINK("#'WAGERING 11'!A1", "WAGERING 11")</f>
        <v>WAGERING 11</v>
      </c>
      <c r="C121" t="s">
        <v>139</v>
      </c>
    </row>
    <row r="122" spans="2:3" ht="15" customHeight="1" x14ac:dyDescent="0.25">
      <c r="B122" s="5" t="str">
        <f>HYPERLINK("#'WAGERING 12'!A1", "WAGERING 12")</f>
        <v>WAGERING 12</v>
      </c>
      <c r="C122" t="s">
        <v>140</v>
      </c>
    </row>
    <row r="123" spans="2:3" ht="15" customHeight="1" x14ac:dyDescent="0.25">
      <c r="B123" s="5" t="str">
        <f>HYPERLINK("#'WAGERING 13'!A1", "WAGERING 13")</f>
        <v>WAGERING 13</v>
      </c>
      <c r="C123" t="s">
        <v>141</v>
      </c>
    </row>
    <row r="124" spans="2:3" ht="15" customHeight="1" x14ac:dyDescent="0.25">
      <c r="B124" s="5" t="str">
        <f>HYPERLINK("#'WAGERING 14'!A1", "WAGERING 14")</f>
        <v>WAGERING 14</v>
      </c>
      <c r="C124" t="s">
        <v>142</v>
      </c>
    </row>
    <row r="125" spans="2:3" ht="15" customHeight="1" x14ac:dyDescent="0.25">
      <c r="B125" s="5" t="str">
        <f>HYPERLINK("#'WAGERING 15'!A1", "WAGERING 15")</f>
        <v>WAGERING 15</v>
      </c>
      <c r="C125" t="s">
        <v>143</v>
      </c>
    </row>
    <row r="126" spans="2:3" ht="15" customHeight="1" x14ac:dyDescent="0.25">
      <c r="B126" s="5" t="str">
        <f>HYPERLINK("#'TOTAL 1'!A1", "TOTAL 1")</f>
        <v>TOTAL 1</v>
      </c>
      <c r="C126" t="s">
        <v>144</v>
      </c>
    </row>
    <row r="127" spans="2:3" ht="15" customHeight="1" x14ac:dyDescent="0.25">
      <c r="B127" s="5" t="str">
        <f>HYPERLINK("#'TOTAL 2'!A1", "TOTAL 2")</f>
        <v>TOTAL 2</v>
      </c>
      <c r="C127" t="s">
        <v>145</v>
      </c>
    </row>
    <row r="128" spans="2:3" ht="15" customHeight="1" x14ac:dyDescent="0.25">
      <c r="B128" s="5" t="str">
        <f>HYPERLINK("#'TOTAL 3'!A1", "TOTAL 3")</f>
        <v>TOTAL 3</v>
      </c>
      <c r="C128" t="s">
        <v>146</v>
      </c>
    </row>
    <row r="129" spans="2:3" ht="15" customHeight="1" x14ac:dyDescent="0.25">
      <c r="B129" s="5" t="str">
        <f>HYPERLINK("#'TOTAL 4'!A1", "TOTAL 4")</f>
        <v>TOTAL 4</v>
      </c>
      <c r="C129" t="s">
        <v>147</v>
      </c>
    </row>
    <row r="130" spans="2:3" ht="15" customHeight="1" x14ac:dyDescent="0.25">
      <c r="B130" s="5" t="str">
        <f>HYPERLINK("#'TOTAL 5'!A1", "TOTAL 5")</f>
        <v>TOTAL 5</v>
      </c>
      <c r="C130" t="s">
        <v>148</v>
      </c>
    </row>
    <row r="131" spans="2:3" ht="15" customHeight="1" x14ac:dyDescent="0.25">
      <c r="B131" s="5" t="str">
        <f>HYPERLINK("#'TOTAL 6'!A1", "TOTAL 6")</f>
        <v>TOTAL 6</v>
      </c>
      <c r="C131" t="s">
        <v>149</v>
      </c>
    </row>
    <row r="132" spans="2:3" ht="15" customHeight="1" x14ac:dyDescent="0.25">
      <c r="B132" s="5" t="str">
        <f>HYPERLINK("#'TOTAL 7'!A1", "TOTAL 7")</f>
        <v>TOTAL 7</v>
      </c>
      <c r="C132" t="s">
        <v>150</v>
      </c>
    </row>
    <row r="133" spans="2:3" ht="15" customHeight="1" x14ac:dyDescent="0.25">
      <c r="B133" s="5" t="str">
        <f>HYPERLINK("#'TOTAL 8'!A1", "TOTAL 8")</f>
        <v>TOTAL 8</v>
      </c>
      <c r="C133" t="s">
        <v>151</v>
      </c>
    </row>
    <row r="134" spans="2:3" ht="15" customHeight="1" x14ac:dyDescent="0.25">
      <c r="B134" s="5" t="str">
        <f>HYPERLINK("#'TOTAL 9'!A1", "TOTAL 9")</f>
        <v>TOTAL 9</v>
      </c>
      <c r="C134" t="s">
        <v>152</v>
      </c>
    </row>
    <row r="135" spans="2:3" ht="15" customHeight="1" x14ac:dyDescent="0.25">
      <c r="B135" s="5" t="str">
        <f>HYPERLINK("#'TOTAL 11'!A1", "TOTAL 11")</f>
        <v>TOTAL 11</v>
      </c>
      <c r="C135" t="s">
        <v>153</v>
      </c>
    </row>
    <row r="136" spans="2:3" ht="15" customHeight="1" x14ac:dyDescent="0.25">
      <c r="B136" s="5" t="str">
        <f>HYPERLINK("#'TOTAL 12'!A1", "TOTAL 12")</f>
        <v>TOTAL 12</v>
      </c>
      <c r="C136" t="s">
        <v>154</v>
      </c>
    </row>
    <row r="137" spans="2:3" ht="15" customHeight="1" x14ac:dyDescent="0.25">
      <c r="B137" s="5" t="str">
        <f>HYPERLINK("#'TOTAL 13'!A1", "TOTAL 13")</f>
        <v>TOTAL 13</v>
      </c>
      <c r="C137" t="s">
        <v>155</v>
      </c>
    </row>
    <row r="138" spans="2:3" ht="15" customHeight="1" x14ac:dyDescent="0.25">
      <c r="B138" s="5" t="str">
        <f>HYPERLINK("#'TOTAL 14'!A1", "TOTAL 14")</f>
        <v>TOTAL 14</v>
      </c>
      <c r="C138" t="s">
        <v>156</v>
      </c>
    </row>
    <row r="139" spans="2:3" ht="15" customHeight="1" x14ac:dyDescent="0.25">
      <c r="B139" s="5" t="str">
        <f>HYPERLINK("#'TOTAL 16'!A1", "TOTAL 16")</f>
        <v>TOTAL 16</v>
      </c>
      <c r="C139" t="s">
        <v>157</v>
      </c>
    </row>
    <row r="140" spans="2:3" ht="15" customHeight="1" x14ac:dyDescent="0.25"/>
    <row r="141" spans="2:3" ht="15" customHeight="1" x14ac:dyDescent="0.25"/>
    <row r="142" spans="2:3" ht="15" customHeight="1" x14ac:dyDescent="0.25"/>
    <row r="143" spans="2:3" ht="15" customHeight="1" x14ac:dyDescent="0.25"/>
    <row r="144" spans="2:3"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sheetData>
  <pageMargins left="0.7" right="0.7" top="0.75" bottom="0.75" header="0.3" footer="0.3"/>
  <pageSetup paperSize="9"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45"/>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HYPERLINK("#'INDEX'!B23", "Link to index")</f>
        <v>Link to index</v>
      </c>
    </row>
    <row r="2" spans="1:19" ht="15.75" customHeight="1" x14ac:dyDescent="0.25">
      <c r="A2" s="287" t="s">
        <v>246</v>
      </c>
      <c r="B2" s="286"/>
      <c r="C2" s="286"/>
      <c r="D2" s="286"/>
      <c r="E2" s="286"/>
      <c r="F2" s="286"/>
      <c r="G2" s="286"/>
      <c r="H2" s="286"/>
      <c r="I2" s="286"/>
      <c r="J2" s="286"/>
      <c r="K2" s="286"/>
      <c r="L2" s="286"/>
      <c r="M2" s="286"/>
      <c r="N2" s="286"/>
      <c r="O2" s="286"/>
      <c r="P2" s="286"/>
      <c r="Q2" s="286"/>
      <c r="R2" s="286"/>
      <c r="S2" s="286"/>
    </row>
    <row r="3" spans="1:19" ht="15.75" customHeight="1" x14ac:dyDescent="0.25">
      <c r="A3" s="287" t="s">
        <v>41</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50">
        <v>4670.5411147044097</v>
      </c>
      <c r="C7" s="10" t="s">
        <v>159</v>
      </c>
      <c r="D7" s="50">
        <v>4964.4523835070604</v>
      </c>
      <c r="E7" s="10" t="s">
        <v>159</v>
      </c>
      <c r="F7" s="50">
        <v>404.55986900739902</v>
      </c>
      <c r="G7" s="10" t="s">
        <v>159</v>
      </c>
      <c r="H7" s="50">
        <v>1148.23828625649</v>
      </c>
      <c r="I7" s="10" t="s">
        <v>159</v>
      </c>
      <c r="J7" s="50">
        <v>1346.57877743469</v>
      </c>
      <c r="K7" s="10" t="s">
        <v>159</v>
      </c>
      <c r="L7" s="50">
        <v>0</v>
      </c>
      <c r="M7" s="10" t="s">
        <v>159</v>
      </c>
      <c r="N7" s="50">
        <v>3004.6871005650401</v>
      </c>
      <c r="O7" s="10" t="s">
        <v>159</v>
      </c>
      <c r="P7" s="50">
        <v>0</v>
      </c>
      <c r="Q7" s="10" t="s">
        <v>241</v>
      </c>
      <c r="R7" s="50">
        <v>2847.6625406603898</v>
      </c>
      <c r="S7" s="10" t="s">
        <v>159</v>
      </c>
    </row>
    <row r="8" spans="1:19" x14ac:dyDescent="0.25">
      <c r="A8" s="12" t="s">
        <v>171</v>
      </c>
      <c r="B8" s="50">
        <v>5162.2163564980101</v>
      </c>
      <c r="C8" s="10" t="s">
        <v>159</v>
      </c>
      <c r="D8" s="50">
        <v>5315.0483823261802</v>
      </c>
      <c r="E8" s="10" t="s">
        <v>159</v>
      </c>
      <c r="F8" s="50">
        <v>604.45380244790397</v>
      </c>
      <c r="G8" s="10" t="s">
        <v>159</v>
      </c>
      <c r="H8" s="50">
        <v>1268.0431703854699</v>
      </c>
      <c r="I8" s="10" t="s">
        <v>159</v>
      </c>
      <c r="J8" s="50">
        <v>2361.4191626043498</v>
      </c>
      <c r="K8" s="10" t="s">
        <v>159</v>
      </c>
      <c r="L8" s="50">
        <v>0</v>
      </c>
      <c r="M8" s="10" t="s">
        <v>159</v>
      </c>
      <c r="N8" s="50">
        <v>3944.7004540298999</v>
      </c>
      <c r="O8" s="10" t="s">
        <v>159</v>
      </c>
      <c r="P8" s="50">
        <v>0</v>
      </c>
      <c r="Q8" s="10" t="s">
        <v>241</v>
      </c>
      <c r="R8" s="50">
        <v>3314.1303781502802</v>
      </c>
      <c r="S8" s="10" t="s">
        <v>159</v>
      </c>
    </row>
    <row r="9" spans="1:19" x14ac:dyDescent="0.25">
      <c r="A9" s="12" t="s">
        <v>172</v>
      </c>
      <c r="B9" s="50">
        <v>5082.9567420433696</v>
      </c>
      <c r="C9" s="10" t="s">
        <v>159</v>
      </c>
      <c r="D9" s="50">
        <v>5595.37456696147</v>
      </c>
      <c r="E9" s="10" t="s">
        <v>159</v>
      </c>
      <c r="F9" s="50">
        <v>1410.92379364609</v>
      </c>
      <c r="G9" s="10" t="s">
        <v>159</v>
      </c>
      <c r="H9" s="50">
        <v>1428.5894191150401</v>
      </c>
      <c r="I9" s="10" t="s">
        <v>159</v>
      </c>
      <c r="J9" s="50">
        <v>2709.7727596568402</v>
      </c>
      <c r="K9" s="10" t="s">
        <v>159</v>
      </c>
      <c r="L9" s="50">
        <v>128.991389490822</v>
      </c>
      <c r="M9" s="10" t="s">
        <v>159</v>
      </c>
      <c r="N9" s="50">
        <v>4641.8029424739398</v>
      </c>
      <c r="O9" s="10" t="s">
        <v>159</v>
      </c>
      <c r="P9" s="50">
        <v>0</v>
      </c>
      <c r="Q9" s="10" t="s">
        <v>241</v>
      </c>
      <c r="R9" s="50">
        <v>3646.7110488190001</v>
      </c>
      <c r="S9" s="10" t="s">
        <v>159</v>
      </c>
    </row>
    <row r="10" spans="1:19" x14ac:dyDescent="0.25">
      <c r="A10" s="12" t="s">
        <v>173</v>
      </c>
      <c r="B10" s="50">
        <v>5433.3865307595597</v>
      </c>
      <c r="C10" s="10" t="s">
        <v>159</v>
      </c>
      <c r="D10" s="50">
        <v>6492.6347526320897</v>
      </c>
      <c r="E10" s="10" t="s">
        <v>159</v>
      </c>
      <c r="F10" s="50">
        <v>1765.4279724104399</v>
      </c>
      <c r="G10" s="10" t="s">
        <v>159</v>
      </c>
      <c r="H10" s="50">
        <v>1625.81070088105</v>
      </c>
      <c r="I10" s="10" t="s">
        <v>159</v>
      </c>
      <c r="J10" s="50">
        <v>2929.7911294780101</v>
      </c>
      <c r="K10" s="10" t="s">
        <v>159</v>
      </c>
      <c r="L10" s="50">
        <v>590.95551861569004</v>
      </c>
      <c r="M10" s="10" t="s">
        <v>159</v>
      </c>
      <c r="N10" s="50">
        <v>5231.9068018511598</v>
      </c>
      <c r="O10" s="10" t="s">
        <v>159</v>
      </c>
      <c r="P10" s="50">
        <v>0</v>
      </c>
      <c r="Q10" s="10" t="s">
        <v>241</v>
      </c>
      <c r="R10" s="50">
        <v>4169.8027201662799</v>
      </c>
      <c r="S10" s="10" t="s">
        <v>159</v>
      </c>
    </row>
    <row r="11" spans="1:19" x14ac:dyDescent="0.25">
      <c r="A11" s="12" t="s">
        <v>174</v>
      </c>
      <c r="B11" s="50">
        <v>6110.4289990166399</v>
      </c>
      <c r="C11" s="10" t="s">
        <v>159</v>
      </c>
      <c r="D11" s="50">
        <v>7250.6799424562696</v>
      </c>
      <c r="E11" s="10" t="s">
        <v>159</v>
      </c>
      <c r="F11" s="50">
        <v>1937.5425769922299</v>
      </c>
      <c r="G11" s="10" t="s">
        <v>159</v>
      </c>
      <c r="H11" s="50">
        <v>2055.2028014667899</v>
      </c>
      <c r="I11" s="10" t="s">
        <v>159</v>
      </c>
      <c r="J11" s="50">
        <v>3290.82001708286</v>
      </c>
      <c r="K11" s="10" t="s">
        <v>159</v>
      </c>
      <c r="L11" s="50">
        <v>1005.61524971581</v>
      </c>
      <c r="M11" s="10" t="s">
        <v>159</v>
      </c>
      <c r="N11" s="50">
        <v>5873.3142707741999</v>
      </c>
      <c r="O11" s="10" t="s">
        <v>159</v>
      </c>
      <c r="P11" s="50">
        <v>0</v>
      </c>
      <c r="Q11" s="10" t="s">
        <v>241</v>
      </c>
      <c r="R11" s="50">
        <v>4714.6598919196604</v>
      </c>
      <c r="S11" s="10" t="s">
        <v>159</v>
      </c>
    </row>
    <row r="12" spans="1:19" x14ac:dyDescent="0.25">
      <c r="A12" s="12" t="s">
        <v>175</v>
      </c>
      <c r="B12" s="50">
        <v>6727.2800626830103</v>
      </c>
      <c r="C12" s="10" t="s">
        <v>159</v>
      </c>
      <c r="D12" s="50">
        <v>8048.3272901416103</v>
      </c>
      <c r="E12" s="10" t="s">
        <v>159</v>
      </c>
      <c r="F12" s="50">
        <v>2056.77975684578</v>
      </c>
      <c r="G12" s="10" t="s">
        <v>159</v>
      </c>
      <c r="H12" s="50">
        <v>2459.3878914107399</v>
      </c>
      <c r="I12" s="10" t="s">
        <v>159</v>
      </c>
      <c r="J12" s="50">
        <v>3618.1822330218902</v>
      </c>
      <c r="K12" s="10" t="s">
        <v>159</v>
      </c>
      <c r="L12" s="50">
        <v>1687.2758019883199</v>
      </c>
      <c r="M12" s="10" t="s">
        <v>159</v>
      </c>
      <c r="N12" s="50">
        <v>6321.1220870980396</v>
      </c>
      <c r="O12" s="10" t="s">
        <v>159</v>
      </c>
      <c r="P12" s="50">
        <v>0</v>
      </c>
      <c r="Q12" s="10" t="s">
        <v>241</v>
      </c>
      <c r="R12" s="50">
        <v>5223.0271137131404</v>
      </c>
      <c r="S12" s="10" t="s">
        <v>159</v>
      </c>
    </row>
    <row r="13" spans="1:19" x14ac:dyDescent="0.25">
      <c r="A13" s="12" t="s">
        <v>176</v>
      </c>
      <c r="B13" s="50">
        <v>7070.44642316312</v>
      </c>
      <c r="C13" s="10" t="s">
        <v>159</v>
      </c>
      <c r="D13" s="50">
        <v>7956.67711441744</v>
      </c>
      <c r="E13" s="10" t="s">
        <v>159</v>
      </c>
      <c r="F13" s="50">
        <v>2135.5363366464398</v>
      </c>
      <c r="G13" s="10" t="s">
        <v>159</v>
      </c>
      <c r="H13" s="50">
        <v>2863.9865494904202</v>
      </c>
      <c r="I13" s="10" t="s">
        <v>159</v>
      </c>
      <c r="J13" s="50">
        <v>4047.3152951377901</v>
      </c>
      <c r="K13" s="10" t="s">
        <v>159</v>
      </c>
      <c r="L13" s="50">
        <v>2125.4604384479899</v>
      </c>
      <c r="M13" s="10" t="s">
        <v>159</v>
      </c>
      <c r="N13" s="50">
        <v>6651.8491004502202</v>
      </c>
      <c r="O13" s="10" t="s">
        <v>159</v>
      </c>
      <c r="P13" s="50">
        <v>0</v>
      </c>
      <c r="Q13" s="10" t="s">
        <v>241</v>
      </c>
      <c r="R13" s="50">
        <v>5397.4760684167804</v>
      </c>
      <c r="S13" s="10" t="s">
        <v>159</v>
      </c>
    </row>
    <row r="14" spans="1:19" x14ac:dyDescent="0.25">
      <c r="A14" s="12" t="s">
        <v>177</v>
      </c>
      <c r="B14" s="50">
        <v>7622.4693341331504</v>
      </c>
      <c r="C14" s="10" t="s">
        <v>159</v>
      </c>
      <c r="D14" s="50">
        <v>8647.0085556338199</v>
      </c>
      <c r="E14" s="10" t="s">
        <v>159</v>
      </c>
      <c r="F14" s="50">
        <v>2377.68319500603</v>
      </c>
      <c r="G14" s="10" t="s">
        <v>159</v>
      </c>
      <c r="H14" s="50">
        <v>3174.79850305943</v>
      </c>
      <c r="I14" s="10" t="s">
        <v>159</v>
      </c>
      <c r="J14" s="50">
        <v>4519.0459675375696</v>
      </c>
      <c r="K14" s="10" t="s">
        <v>159</v>
      </c>
      <c r="L14" s="50">
        <v>2408.4734425230099</v>
      </c>
      <c r="M14" s="10" t="s">
        <v>159</v>
      </c>
      <c r="N14" s="50">
        <v>6979.6803797420598</v>
      </c>
      <c r="O14" s="10" t="s">
        <v>159</v>
      </c>
      <c r="P14" s="50">
        <v>0</v>
      </c>
      <c r="Q14" s="10" t="s">
        <v>241</v>
      </c>
      <c r="R14" s="50">
        <v>5821.2619478823699</v>
      </c>
      <c r="S14" s="10" t="s">
        <v>159</v>
      </c>
    </row>
    <row r="15" spans="1:19" x14ac:dyDescent="0.25">
      <c r="A15" s="12" t="s">
        <v>178</v>
      </c>
      <c r="B15" s="50">
        <v>8018.3275595716595</v>
      </c>
      <c r="C15" s="10" t="s">
        <v>159</v>
      </c>
      <c r="D15" s="50">
        <v>9539.9462809227698</v>
      </c>
      <c r="E15" s="10" t="s">
        <v>159</v>
      </c>
      <c r="F15" s="50">
        <v>2487.9126628909198</v>
      </c>
      <c r="G15" s="10" t="s">
        <v>159</v>
      </c>
      <c r="H15" s="50">
        <v>3631.0417065689699</v>
      </c>
      <c r="I15" s="10" t="s">
        <v>159</v>
      </c>
      <c r="J15" s="50">
        <v>5018.06005327819</v>
      </c>
      <c r="K15" s="10" t="s">
        <v>159</v>
      </c>
      <c r="L15" s="50">
        <v>2643.6472655846201</v>
      </c>
      <c r="M15" s="10" t="s">
        <v>159</v>
      </c>
      <c r="N15" s="50">
        <v>6297.23254898087</v>
      </c>
      <c r="O15" s="10" t="s">
        <v>159</v>
      </c>
      <c r="P15" s="50">
        <v>0</v>
      </c>
      <c r="Q15" s="10" t="s">
        <v>241</v>
      </c>
      <c r="R15" s="50">
        <v>6079.7106995022596</v>
      </c>
      <c r="S15" s="10" t="s">
        <v>159</v>
      </c>
    </row>
    <row r="16" spans="1:19" x14ac:dyDescent="0.25">
      <c r="A16" s="12" t="s">
        <v>182</v>
      </c>
      <c r="B16" s="50">
        <v>8310.3802137614693</v>
      </c>
      <c r="C16" s="10" t="s">
        <v>159</v>
      </c>
      <c r="D16" s="50">
        <v>9975.9233269202505</v>
      </c>
      <c r="E16" s="10" t="s">
        <v>159</v>
      </c>
      <c r="F16" s="50">
        <v>2770.8258496214098</v>
      </c>
      <c r="G16" s="10" t="s">
        <v>159</v>
      </c>
      <c r="H16" s="50">
        <v>4286.8007164578503</v>
      </c>
      <c r="I16" s="10" t="s">
        <v>159</v>
      </c>
      <c r="J16" s="50">
        <v>5526.4827217489901</v>
      </c>
      <c r="K16" s="10" t="s">
        <v>159</v>
      </c>
      <c r="L16" s="50">
        <v>2861.8270527448199</v>
      </c>
      <c r="M16" s="10" t="s">
        <v>159</v>
      </c>
      <c r="N16" s="50">
        <v>6205.3637811647704</v>
      </c>
      <c r="O16" s="10" t="s">
        <v>159</v>
      </c>
      <c r="P16" s="50">
        <v>0</v>
      </c>
      <c r="Q16" s="10" t="s">
        <v>241</v>
      </c>
      <c r="R16" s="50">
        <v>6365.1377693432496</v>
      </c>
      <c r="S16" s="10" t="s">
        <v>159</v>
      </c>
    </row>
    <row r="17" spans="1:19" x14ac:dyDescent="0.25">
      <c r="A17" s="12" t="s">
        <v>183</v>
      </c>
      <c r="B17" s="50">
        <v>8072.5094652387397</v>
      </c>
      <c r="C17" s="10" t="s">
        <v>159</v>
      </c>
      <c r="D17" s="50">
        <v>10614.619600362499</v>
      </c>
      <c r="E17" s="10" t="s">
        <v>159</v>
      </c>
      <c r="F17" s="50">
        <v>3166.6666666666702</v>
      </c>
      <c r="G17" s="10" t="s">
        <v>159</v>
      </c>
      <c r="H17" s="50">
        <v>4940.3607140417798</v>
      </c>
      <c r="I17" s="10" t="s">
        <v>159</v>
      </c>
      <c r="J17" s="50">
        <v>5892.05790055118</v>
      </c>
      <c r="K17" s="10" t="s">
        <v>159</v>
      </c>
      <c r="L17" s="50">
        <v>2946.09570279528</v>
      </c>
      <c r="M17" s="10" t="s">
        <v>159</v>
      </c>
      <c r="N17" s="50">
        <v>6267.3847528506903</v>
      </c>
      <c r="O17" s="10" t="s">
        <v>159</v>
      </c>
      <c r="P17" s="50">
        <v>0</v>
      </c>
      <c r="Q17" s="10" t="s">
        <v>241</v>
      </c>
      <c r="R17" s="50">
        <v>6733.9170762347703</v>
      </c>
      <c r="S17" s="10" t="s">
        <v>159</v>
      </c>
    </row>
    <row r="18" spans="1:19" x14ac:dyDescent="0.25">
      <c r="A18" s="12" t="s">
        <v>184</v>
      </c>
      <c r="B18" s="50">
        <v>8440.4004633331097</v>
      </c>
      <c r="C18" s="10" t="s">
        <v>159</v>
      </c>
      <c r="D18" s="50">
        <v>11025.3579528136</v>
      </c>
      <c r="E18" s="10" t="s">
        <v>159</v>
      </c>
      <c r="F18" s="50">
        <v>3608.3771126736601</v>
      </c>
      <c r="G18" s="10" t="s">
        <v>159</v>
      </c>
      <c r="H18" s="50">
        <v>5346.2165743632104</v>
      </c>
      <c r="I18" s="10" t="s">
        <v>159</v>
      </c>
      <c r="J18" s="50">
        <v>6117.8537950052396</v>
      </c>
      <c r="K18" s="10" t="s">
        <v>159</v>
      </c>
      <c r="L18" s="50">
        <v>2571.4972801744102</v>
      </c>
      <c r="M18" s="10" t="s">
        <v>159</v>
      </c>
      <c r="N18" s="50">
        <v>6327.6154940112201</v>
      </c>
      <c r="O18" s="10" t="s">
        <v>159</v>
      </c>
      <c r="P18" s="50">
        <v>0</v>
      </c>
      <c r="Q18" s="10" t="s">
        <v>241</v>
      </c>
      <c r="R18" s="50">
        <v>6967.5056329930903</v>
      </c>
      <c r="S18" s="10" t="s">
        <v>159</v>
      </c>
    </row>
    <row r="19" spans="1:19" x14ac:dyDescent="0.25">
      <c r="A19" s="12" t="s">
        <v>185</v>
      </c>
      <c r="B19" s="50">
        <v>8228.6503115577507</v>
      </c>
      <c r="C19" s="10" t="s">
        <v>159</v>
      </c>
      <c r="D19" s="50">
        <v>11552.3159774877</v>
      </c>
      <c r="E19" s="10" t="s">
        <v>159</v>
      </c>
      <c r="F19" s="50">
        <v>4001.34956355248</v>
      </c>
      <c r="G19" s="10" t="s">
        <v>159</v>
      </c>
      <c r="H19" s="50">
        <v>5015.9040980309201</v>
      </c>
      <c r="I19" s="10" t="s">
        <v>159</v>
      </c>
      <c r="J19" s="50">
        <v>6595.9273992813096</v>
      </c>
      <c r="K19" s="10" t="s">
        <v>159</v>
      </c>
      <c r="L19" s="50">
        <v>0</v>
      </c>
      <c r="M19" s="10" t="s">
        <v>179</v>
      </c>
      <c r="N19" s="50">
        <v>6411.0839468996501</v>
      </c>
      <c r="O19" s="10" t="s">
        <v>159</v>
      </c>
      <c r="P19" s="50">
        <v>0</v>
      </c>
      <c r="Q19" s="10" t="s">
        <v>241</v>
      </c>
      <c r="R19" s="50">
        <v>7059.6636272938204</v>
      </c>
      <c r="S19" s="10" t="s">
        <v>181</v>
      </c>
    </row>
    <row r="20" spans="1:19" x14ac:dyDescent="0.25">
      <c r="A20" s="12" t="s">
        <v>186</v>
      </c>
      <c r="B20" s="50">
        <v>7900.8445095650604</v>
      </c>
      <c r="C20" s="10" t="s">
        <v>159</v>
      </c>
      <c r="D20" s="50">
        <v>10414.247435609999</v>
      </c>
      <c r="E20" s="10" t="s">
        <v>159</v>
      </c>
      <c r="F20" s="50">
        <v>4499.1494709719</v>
      </c>
      <c r="G20" s="10" t="s">
        <v>159</v>
      </c>
      <c r="H20" s="50">
        <v>5448.1374551683502</v>
      </c>
      <c r="I20" s="10" t="s">
        <v>159</v>
      </c>
      <c r="J20" s="50">
        <v>6350.2027548657097</v>
      </c>
      <c r="K20" s="10" t="s">
        <v>159</v>
      </c>
      <c r="L20" s="50">
        <v>0</v>
      </c>
      <c r="M20" s="10" t="s">
        <v>179</v>
      </c>
      <c r="N20" s="50">
        <v>6517.0781714410195</v>
      </c>
      <c r="O20" s="10" t="s">
        <v>159</v>
      </c>
      <c r="P20" s="50">
        <v>0</v>
      </c>
      <c r="Q20" s="10" t="s">
        <v>241</v>
      </c>
      <c r="R20" s="50">
        <v>6764.0215841567597</v>
      </c>
      <c r="S20" s="10" t="s">
        <v>181</v>
      </c>
    </row>
    <row r="21" spans="1:19" x14ac:dyDescent="0.25">
      <c r="A21" s="12" t="s">
        <v>188</v>
      </c>
      <c r="B21" s="50">
        <v>7646.5506177095103</v>
      </c>
      <c r="C21" s="10" t="s">
        <v>159</v>
      </c>
      <c r="D21" s="50">
        <v>10687.953005360299</v>
      </c>
      <c r="E21" s="10" t="s">
        <v>159</v>
      </c>
      <c r="F21" s="50">
        <v>4781.4128163838805</v>
      </c>
      <c r="G21" s="10" t="s">
        <v>159</v>
      </c>
      <c r="H21" s="50">
        <v>5624.6177280196298</v>
      </c>
      <c r="I21" s="10" t="s">
        <v>159</v>
      </c>
      <c r="J21" s="50">
        <v>6329.6349532174099</v>
      </c>
      <c r="K21" s="10" t="s">
        <v>159</v>
      </c>
      <c r="L21" s="50">
        <v>0</v>
      </c>
      <c r="M21" s="10" t="s">
        <v>179</v>
      </c>
      <c r="N21" s="50">
        <v>6717.9717067615002</v>
      </c>
      <c r="O21" s="10" t="s">
        <v>159</v>
      </c>
      <c r="P21" s="50">
        <v>0</v>
      </c>
      <c r="Q21" s="10" t="s">
        <v>241</v>
      </c>
      <c r="R21" s="50">
        <v>6922.6075758492598</v>
      </c>
      <c r="S21" s="10" t="s">
        <v>181</v>
      </c>
    </row>
    <row r="22" spans="1:19" x14ac:dyDescent="0.25">
      <c r="A22" s="12" t="s">
        <v>189</v>
      </c>
      <c r="B22" s="50">
        <v>7456.1403823488799</v>
      </c>
      <c r="C22" s="10" t="s">
        <v>159</v>
      </c>
      <c r="D22" s="50">
        <v>10692.448170285201</v>
      </c>
      <c r="E22" s="10" t="s">
        <v>159</v>
      </c>
      <c r="F22" s="50">
        <v>4137.0011578097701</v>
      </c>
      <c r="G22" s="10" t="s">
        <v>159</v>
      </c>
      <c r="H22" s="50">
        <v>5352.7984937681904</v>
      </c>
      <c r="I22" s="10" t="s">
        <v>159</v>
      </c>
      <c r="J22" s="50">
        <v>6119.7448083475601</v>
      </c>
      <c r="K22" s="10" t="s">
        <v>159</v>
      </c>
      <c r="L22" s="50">
        <v>0</v>
      </c>
      <c r="M22" s="10" t="s">
        <v>179</v>
      </c>
      <c r="N22" s="50">
        <v>6367.5621345588897</v>
      </c>
      <c r="O22" s="10" t="s">
        <v>159</v>
      </c>
      <c r="P22" s="50">
        <v>0</v>
      </c>
      <c r="Q22" s="10" t="s">
        <v>241</v>
      </c>
      <c r="R22" s="50">
        <v>6746.8273387679201</v>
      </c>
      <c r="S22" s="10" t="s">
        <v>181</v>
      </c>
    </row>
    <row r="23" spans="1:19" x14ac:dyDescent="0.25">
      <c r="A23" s="12" t="s">
        <v>190</v>
      </c>
      <c r="B23" s="50">
        <v>7698.47477718751</v>
      </c>
      <c r="C23" s="10" t="s">
        <v>159</v>
      </c>
      <c r="D23" s="50">
        <v>11231.063805182999</v>
      </c>
      <c r="E23" s="10" t="s">
        <v>159</v>
      </c>
      <c r="F23" s="50">
        <v>3650.6869491737202</v>
      </c>
      <c r="G23" s="10" t="s">
        <v>159</v>
      </c>
      <c r="H23" s="50">
        <v>5589.6942751967899</v>
      </c>
      <c r="I23" s="10" t="s">
        <v>159</v>
      </c>
      <c r="J23" s="50">
        <v>6238.5643283496402</v>
      </c>
      <c r="K23" s="10" t="s">
        <v>159</v>
      </c>
      <c r="L23" s="50">
        <v>0</v>
      </c>
      <c r="M23" s="10" t="s">
        <v>179</v>
      </c>
      <c r="N23" s="50">
        <v>6436.3460035041098</v>
      </c>
      <c r="O23" s="10" t="s">
        <v>159</v>
      </c>
      <c r="P23" s="50">
        <v>0</v>
      </c>
      <c r="Q23" s="10" t="s">
        <v>241</v>
      </c>
      <c r="R23" s="50">
        <v>6982.3657135946796</v>
      </c>
      <c r="S23" s="10" t="s">
        <v>181</v>
      </c>
    </row>
    <row r="24" spans="1:19" x14ac:dyDescent="0.25">
      <c r="A24" s="12" t="s">
        <v>191</v>
      </c>
      <c r="B24" s="50">
        <v>7617.4239623332596</v>
      </c>
      <c r="C24" s="10" t="s">
        <v>159</v>
      </c>
      <c r="D24" s="50">
        <v>11624.4878063207</v>
      </c>
      <c r="E24" s="10" t="s">
        <v>159</v>
      </c>
      <c r="F24" s="50">
        <v>3620.4810944372698</v>
      </c>
      <c r="G24" s="10" t="s">
        <v>159</v>
      </c>
      <c r="H24" s="50">
        <v>5781.91955268947</v>
      </c>
      <c r="I24" s="10" t="s">
        <v>159</v>
      </c>
      <c r="J24" s="50">
        <v>6181.4597719142603</v>
      </c>
      <c r="K24" s="10" t="s">
        <v>159</v>
      </c>
      <c r="L24" s="50">
        <v>0</v>
      </c>
      <c r="M24" s="10" t="s">
        <v>179</v>
      </c>
      <c r="N24" s="50">
        <v>6326.7143003425899</v>
      </c>
      <c r="O24" s="10" t="s">
        <v>159</v>
      </c>
      <c r="P24" s="50">
        <v>0</v>
      </c>
      <c r="Q24" s="10" t="s">
        <v>241</v>
      </c>
      <c r="R24" s="50">
        <v>7098.8000495121596</v>
      </c>
      <c r="S24" s="10" t="s">
        <v>181</v>
      </c>
    </row>
    <row r="25" spans="1:19" x14ac:dyDescent="0.25">
      <c r="A25" s="12" t="s">
        <v>192</v>
      </c>
      <c r="B25" s="50">
        <v>7506.0053223244204</v>
      </c>
      <c r="C25" s="10" t="s">
        <v>159</v>
      </c>
      <c r="D25" s="50">
        <v>11758.634343844</v>
      </c>
      <c r="E25" s="10" t="s">
        <v>159</v>
      </c>
      <c r="F25" s="50">
        <v>3472.4420663096598</v>
      </c>
      <c r="G25" s="10" t="s">
        <v>159</v>
      </c>
      <c r="H25" s="50">
        <v>5897.7335247839801</v>
      </c>
      <c r="I25" s="10" t="s">
        <v>159</v>
      </c>
      <c r="J25" s="50">
        <v>6045.8241358862997</v>
      </c>
      <c r="K25" s="10" t="s">
        <v>159</v>
      </c>
      <c r="L25" s="50">
        <v>0</v>
      </c>
      <c r="M25" s="10" t="s">
        <v>179</v>
      </c>
      <c r="N25" s="50">
        <v>5800.4306523741398</v>
      </c>
      <c r="O25" s="10" t="s">
        <v>159</v>
      </c>
      <c r="P25" s="50">
        <v>0</v>
      </c>
      <c r="Q25" s="10" t="s">
        <v>241</v>
      </c>
      <c r="R25" s="50">
        <v>7006.1967996162202</v>
      </c>
      <c r="S25" s="10" t="s">
        <v>181</v>
      </c>
    </row>
    <row r="26" spans="1:19" x14ac:dyDescent="0.25">
      <c r="A26" s="12" t="s">
        <v>193</v>
      </c>
      <c r="B26" s="50">
        <v>7231.7210946741598</v>
      </c>
      <c r="C26" s="10" t="s">
        <v>159</v>
      </c>
      <c r="D26" s="50">
        <v>12006.962270809699</v>
      </c>
      <c r="E26" s="10" t="s">
        <v>159</v>
      </c>
      <c r="F26" s="50">
        <v>3929.0080937078301</v>
      </c>
      <c r="G26" s="10" t="s">
        <v>159</v>
      </c>
      <c r="H26" s="50">
        <v>6014.17545056983</v>
      </c>
      <c r="I26" s="10" t="s">
        <v>159</v>
      </c>
      <c r="J26" s="50">
        <v>6058.3807489232304</v>
      </c>
      <c r="K26" s="10" t="s">
        <v>159</v>
      </c>
      <c r="L26" s="50">
        <v>0</v>
      </c>
      <c r="M26" s="10" t="s">
        <v>179</v>
      </c>
      <c r="N26" s="50">
        <v>5850.44337954814</v>
      </c>
      <c r="O26" s="10" t="s">
        <v>159</v>
      </c>
      <c r="P26" s="50">
        <v>0</v>
      </c>
      <c r="Q26" s="10" t="s">
        <v>241</v>
      </c>
      <c r="R26" s="50">
        <v>7118.7445973265503</v>
      </c>
      <c r="S26" s="10" t="s">
        <v>181</v>
      </c>
    </row>
    <row r="27" spans="1:19" x14ac:dyDescent="0.25">
      <c r="A27" s="12" t="s">
        <v>194</v>
      </c>
      <c r="B27" s="50">
        <v>6599.9227561647804</v>
      </c>
      <c r="C27" s="10" t="s">
        <v>159</v>
      </c>
      <c r="D27" s="50">
        <v>12665.3476378044</v>
      </c>
      <c r="E27" s="10" t="s">
        <v>159</v>
      </c>
      <c r="F27" s="50">
        <v>4798.3840282697201</v>
      </c>
      <c r="G27" s="10" t="s">
        <v>159</v>
      </c>
      <c r="H27" s="50">
        <v>6315.0428290241998</v>
      </c>
      <c r="I27" s="10" t="s">
        <v>159</v>
      </c>
      <c r="J27" s="50">
        <v>6048.0535875770202</v>
      </c>
      <c r="K27" s="10" t="s">
        <v>159</v>
      </c>
      <c r="L27" s="50">
        <v>0</v>
      </c>
      <c r="M27" s="10" t="s">
        <v>179</v>
      </c>
      <c r="N27" s="50">
        <v>5921.6958209610402</v>
      </c>
      <c r="O27" s="10" t="s">
        <v>159</v>
      </c>
      <c r="P27" s="50">
        <v>0</v>
      </c>
      <c r="Q27" s="10" t="s">
        <v>241</v>
      </c>
      <c r="R27" s="50">
        <v>7408.48158117001</v>
      </c>
      <c r="S27" s="10" t="s">
        <v>181</v>
      </c>
    </row>
    <row r="28" spans="1:19" x14ac:dyDescent="0.25">
      <c r="A28" s="12" t="s">
        <v>196</v>
      </c>
      <c r="B28" s="50">
        <v>6585.5627398987299</v>
      </c>
      <c r="C28" s="10" t="s">
        <v>159</v>
      </c>
      <c r="D28" s="50">
        <v>13268.6787657121</v>
      </c>
      <c r="E28" s="10" t="s">
        <v>159</v>
      </c>
      <c r="F28" s="50">
        <v>5101.46935245024</v>
      </c>
      <c r="G28" s="10" t="s">
        <v>159</v>
      </c>
      <c r="H28" s="50">
        <v>6572.74561874553</v>
      </c>
      <c r="I28" s="10" t="s">
        <v>159</v>
      </c>
      <c r="J28" s="50">
        <v>5959.5530107858904</v>
      </c>
      <c r="K28" s="10" t="s">
        <v>159</v>
      </c>
      <c r="L28" s="50">
        <v>0</v>
      </c>
      <c r="M28" s="10" t="s">
        <v>179</v>
      </c>
      <c r="N28" s="50">
        <v>5941.4008792252098</v>
      </c>
      <c r="O28" s="10" t="s">
        <v>159</v>
      </c>
      <c r="P28" s="50">
        <v>0</v>
      </c>
      <c r="Q28" s="10" t="s">
        <v>241</v>
      </c>
      <c r="R28" s="50">
        <v>7660.3694698054896</v>
      </c>
      <c r="S28" s="10" t="s">
        <v>181</v>
      </c>
    </row>
    <row r="29" spans="1:19" x14ac:dyDescent="0.25">
      <c r="A29" s="12" t="s">
        <v>197</v>
      </c>
      <c r="B29" s="50">
        <v>6511.4243814749998</v>
      </c>
      <c r="C29" s="10" t="s">
        <v>159</v>
      </c>
      <c r="D29" s="50">
        <v>13249.855563331001</v>
      </c>
      <c r="E29" s="10" t="s">
        <v>159</v>
      </c>
      <c r="F29" s="50">
        <v>5390.3763224345903</v>
      </c>
      <c r="G29" s="10" t="s">
        <v>159</v>
      </c>
      <c r="H29" s="50">
        <v>6620.6383163854898</v>
      </c>
      <c r="I29" s="10" t="s">
        <v>159</v>
      </c>
      <c r="J29" s="50">
        <v>5615.8851716388099</v>
      </c>
      <c r="K29" s="10" t="s">
        <v>159</v>
      </c>
      <c r="L29" s="50">
        <v>0</v>
      </c>
      <c r="M29" s="10" t="s">
        <v>179</v>
      </c>
      <c r="N29" s="50">
        <v>5832.8236397580404</v>
      </c>
      <c r="O29" s="10" t="s">
        <v>159</v>
      </c>
      <c r="P29" s="50">
        <v>0</v>
      </c>
      <c r="Q29" s="10" t="s">
        <v>241</v>
      </c>
      <c r="R29" s="50">
        <v>7621.4798895232498</v>
      </c>
      <c r="S29" s="10" t="s">
        <v>181</v>
      </c>
    </row>
    <row r="30" spans="1:19" x14ac:dyDescent="0.25">
      <c r="A30" s="12" t="s">
        <v>199</v>
      </c>
      <c r="B30" s="50">
        <v>6189.1447343018999</v>
      </c>
      <c r="C30" s="10" t="s">
        <v>159</v>
      </c>
      <c r="D30" s="50">
        <v>13478.0115371867</v>
      </c>
      <c r="E30" s="10" t="s">
        <v>180</v>
      </c>
      <c r="F30" s="50">
        <v>6067.4668358081099</v>
      </c>
      <c r="G30" s="10" t="s">
        <v>159</v>
      </c>
      <c r="H30" s="50">
        <v>6846.3157121079803</v>
      </c>
      <c r="I30" s="10" t="s">
        <v>159</v>
      </c>
      <c r="J30" s="50">
        <v>5555.5176688375795</v>
      </c>
      <c r="K30" s="10" t="s">
        <v>159</v>
      </c>
      <c r="L30" s="50">
        <v>0</v>
      </c>
      <c r="M30" s="10" t="s">
        <v>179</v>
      </c>
      <c r="N30" s="50">
        <v>5914.7107068288597</v>
      </c>
      <c r="O30" s="10" t="s">
        <v>159</v>
      </c>
      <c r="P30" s="50">
        <v>0</v>
      </c>
      <c r="Q30" s="10" t="s">
        <v>241</v>
      </c>
      <c r="R30" s="50">
        <v>7764.4503504253698</v>
      </c>
      <c r="S30" s="10" t="s">
        <v>181</v>
      </c>
    </row>
    <row r="31" spans="1:19" x14ac:dyDescent="0.25">
      <c r="A31" s="12" t="s">
        <v>200</v>
      </c>
      <c r="B31" s="50">
        <v>6016.9724429355101</v>
      </c>
      <c r="C31" s="10" t="s">
        <v>159</v>
      </c>
      <c r="D31" s="50">
        <v>13725.709866609201</v>
      </c>
      <c r="E31" s="10" t="s">
        <v>159</v>
      </c>
      <c r="F31" s="50">
        <v>6295.3401750859302</v>
      </c>
      <c r="G31" s="10" t="s">
        <v>159</v>
      </c>
      <c r="H31" s="50">
        <v>6911.902343066</v>
      </c>
      <c r="I31" s="10" t="s">
        <v>159</v>
      </c>
      <c r="J31" s="50">
        <v>5556.1330323547199</v>
      </c>
      <c r="K31" s="10" t="s">
        <v>159</v>
      </c>
      <c r="L31" s="50">
        <v>0</v>
      </c>
      <c r="M31" s="10" t="s">
        <v>179</v>
      </c>
      <c r="N31" s="50">
        <v>5845.0395842681501</v>
      </c>
      <c r="O31" s="10" t="s">
        <v>159</v>
      </c>
      <c r="P31" s="50">
        <v>0</v>
      </c>
      <c r="Q31" s="10" t="s">
        <v>241</v>
      </c>
      <c r="R31" s="50">
        <v>7839.59460216963</v>
      </c>
      <c r="S31" s="10" t="s">
        <v>181</v>
      </c>
    </row>
    <row r="32" spans="1:19" x14ac:dyDescent="0.25">
      <c r="A32" s="15" t="s">
        <v>203</v>
      </c>
      <c r="B32" s="51">
        <v>4497.4822043765798</v>
      </c>
      <c r="C32" s="14" t="s">
        <v>159</v>
      </c>
      <c r="D32" s="51">
        <v>11597.9786316585</v>
      </c>
      <c r="E32" s="14" t="s">
        <v>159</v>
      </c>
      <c r="F32" s="51">
        <v>5429.1392164836698</v>
      </c>
      <c r="G32" s="14" t="s">
        <v>159</v>
      </c>
      <c r="H32" s="51">
        <v>5187.6187660116102</v>
      </c>
      <c r="I32" s="14" t="s">
        <v>159</v>
      </c>
      <c r="J32" s="51">
        <v>4131.3297542481996</v>
      </c>
      <c r="K32" s="14" t="s">
        <v>159</v>
      </c>
      <c r="L32" s="51">
        <v>0</v>
      </c>
      <c r="M32" s="14" t="s">
        <v>179</v>
      </c>
      <c r="N32" s="51">
        <v>4239.0944111154804</v>
      </c>
      <c r="O32" s="14" t="s">
        <v>159</v>
      </c>
      <c r="P32" s="51">
        <v>0</v>
      </c>
      <c r="Q32" s="14" t="s">
        <v>241</v>
      </c>
      <c r="R32" s="51">
        <v>6258.2396258422896</v>
      </c>
      <c r="S32" s="14" t="s">
        <v>181</v>
      </c>
    </row>
    <row r="34" spans="1:2" x14ac:dyDescent="0.25">
      <c r="A34" s="16" t="s">
        <v>204</v>
      </c>
      <c r="B34" s="16" t="s">
        <v>205</v>
      </c>
    </row>
    <row r="36" spans="1:2" x14ac:dyDescent="0.25">
      <c r="B36" s="16" t="s">
        <v>242</v>
      </c>
    </row>
    <row r="37" spans="1:2" x14ac:dyDescent="0.25">
      <c r="B37" s="16" t="s">
        <v>243</v>
      </c>
    </row>
    <row r="39" spans="1:2" x14ac:dyDescent="0.25">
      <c r="B39" s="16" t="s">
        <v>210</v>
      </c>
    </row>
    <row r="40" spans="1:2" x14ac:dyDescent="0.25">
      <c r="B40" s="16" t="s">
        <v>244</v>
      </c>
    </row>
    <row r="41" spans="1:2" x14ac:dyDescent="0.25">
      <c r="B41" s="16" t="s">
        <v>212</v>
      </c>
    </row>
    <row r="44" spans="1:2" x14ac:dyDescent="0.25">
      <c r="A44" s="17" t="str">
        <f>HYPERLINK("#'GAMING_MACHINES 2'!A2", "&lt;&lt;&lt; Previous table")</f>
        <v>&lt;&lt;&lt; Previous table</v>
      </c>
    </row>
    <row r="45" spans="1:2" x14ac:dyDescent="0.25">
      <c r="A45" s="17" t="str">
        <f>HYPERLINK("#'GAMING_MACHINES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45"/>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HYPERLINK("#'INDEX'!B24", "Link to index")</f>
        <v>Link to index</v>
      </c>
    </row>
    <row r="2" spans="1:19" ht="15.75" customHeight="1" x14ac:dyDescent="0.25">
      <c r="A2" s="287" t="s">
        <v>247</v>
      </c>
      <c r="B2" s="286"/>
      <c r="C2" s="286"/>
      <c r="D2" s="286"/>
      <c r="E2" s="286"/>
      <c r="F2" s="286"/>
      <c r="G2" s="286"/>
      <c r="H2" s="286"/>
      <c r="I2" s="286"/>
      <c r="J2" s="286"/>
      <c r="K2" s="286"/>
      <c r="L2" s="286"/>
      <c r="M2" s="286"/>
      <c r="N2" s="286"/>
      <c r="O2" s="286"/>
      <c r="P2" s="286"/>
      <c r="Q2" s="286"/>
      <c r="R2" s="286"/>
      <c r="S2" s="286"/>
    </row>
    <row r="3" spans="1:19" ht="15.75" customHeight="1" x14ac:dyDescent="0.25">
      <c r="A3" s="287" t="s">
        <v>42</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52">
        <v>8523.3691951309193</v>
      </c>
      <c r="C7" s="10" t="s">
        <v>159</v>
      </c>
      <c r="D7" s="52">
        <v>9059.7340815736097</v>
      </c>
      <c r="E7" s="10" t="s">
        <v>159</v>
      </c>
      <c r="F7" s="52">
        <v>738.28985558605905</v>
      </c>
      <c r="G7" s="10" t="s">
        <v>159</v>
      </c>
      <c r="H7" s="52">
        <v>2095.44431734819</v>
      </c>
      <c r="I7" s="10" t="s">
        <v>159</v>
      </c>
      <c r="J7" s="52">
        <v>2457.4000717538502</v>
      </c>
      <c r="K7" s="10" t="s">
        <v>159</v>
      </c>
      <c r="L7" s="52">
        <v>0</v>
      </c>
      <c r="M7" s="10" t="s">
        <v>159</v>
      </c>
      <c r="N7" s="52">
        <v>5483.3169958261096</v>
      </c>
      <c r="O7" s="10" t="s">
        <v>159</v>
      </c>
      <c r="P7" s="52">
        <v>0</v>
      </c>
      <c r="Q7" s="10" t="s">
        <v>241</v>
      </c>
      <c r="R7" s="52">
        <v>5196.7595576405001</v>
      </c>
      <c r="S7" s="10" t="s">
        <v>159</v>
      </c>
    </row>
    <row r="8" spans="1:19" x14ac:dyDescent="0.25">
      <c r="A8" s="12" t="s">
        <v>171</v>
      </c>
      <c r="B8" s="52">
        <v>9035.8310506326798</v>
      </c>
      <c r="C8" s="10" t="s">
        <v>159</v>
      </c>
      <c r="D8" s="52">
        <v>9303.3448991700407</v>
      </c>
      <c r="E8" s="10" t="s">
        <v>159</v>
      </c>
      <c r="F8" s="52">
        <v>1058.0227676735601</v>
      </c>
      <c r="G8" s="10" t="s">
        <v>159</v>
      </c>
      <c r="H8" s="52">
        <v>2219.5551409016598</v>
      </c>
      <c r="I8" s="10" t="s">
        <v>159</v>
      </c>
      <c r="J8" s="52">
        <v>4133.3766582953604</v>
      </c>
      <c r="K8" s="10" t="s">
        <v>159</v>
      </c>
      <c r="L8" s="52">
        <v>0</v>
      </c>
      <c r="M8" s="10" t="s">
        <v>159</v>
      </c>
      <c r="N8" s="52">
        <v>6904.7177387482498</v>
      </c>
      <c r="O8" s="10" t="s">
        <v>159</v>
      </c>
      <c r="P8" s="52">
        <v>0</v>
      </c>
      <c r="Q8" s="10" t="s">
        <v>241</v>
      </c>
      <c r="R8" s="52">
        <v>5800.9816150073802</v>
      </c>
      <c r="S8" s="10" t="s">
        <v>159</v>
      </c>
    </row>
    <row r="9" spans="1:19" x14ac:dyDescent="0.25">
      <c r="A9" s="12" t="s">
        <v>172</v>
      </c>
      <c r="B9" s="52">
        <v>8777.5835082748908</v>
      </c>
      <c r="C9" s="10" t="s">
        <v>159</v>
      </c>
      <c r="D9" s="52">
        <v>9662.4602596633194</v>
      </c>
      <c r="E9" s="10" t="s">
        <v>159</v>
      </c>
      <c r="F9" s="52">
        <v>2436.4758645500501</v>
      </c>
      <c r="G9" s="10" t="s">
        <v>159</v>
      </c>
      <c r="H9" s="52">
        <v>2466.9820267404498</v>
      </c>
      <c r="I9" s="10" t="s">
        <v>159</v>
      </c>
      <c r="J9" s="52">
        <v>4679.4135566014402</v>
      </c>
      <c r="K9" s="10" t="s">
        <v>159</v>
      </c>
      <c r="L9" s="52">
        <v>222.75080244907599</v>
      </c>
      <c r="M9" s="10" t="s">
        <v>159</v>
      </c>
      <c r="N9" s="52">
        <v>8015.7701558840999</v>
      </c>
      <c r="O9" s="10" t="s">
        <v>159</v>
      </c>
      <c r="P9" s="52">
        <v>0</v>
      </c>
      <c r="Q9" s="10" t="s">
        <v>241</v>
      </c>
      <c r="R9" s="52">
        <v>6297.3801246023604</v>
      </c>
      <c r="S9" s="10" t="s">
        <v>159</v>
      </c>
    </row>
    <row r="10" spans="1:19" x14ac:dyDescent="0.25">
      <c r="A10" s="12" t="s">
        <v>173</v>
      </c>
      <c r="B10" s="52">
        <v>9382.7286807295695</v>
      </c>
      <c r="C10" s="10" t="s">
        <v>159</v>
      </c>
      <c r="D10" s="52">
        <v>11211.908072828899</v>
      </c>
      <c r="E10" s="10" t="s">
        <v>159</v>
      </c>
      <c r="F10" s="52">
        <v>3048.6569613117599</v>
      </c>
      <c r="G10" s="10" t="s">
        <v>159</v>
      </c>
      <c r="H10" s="52">
        <v>2807.55668793936</v>
      </c>
      <c r="I10" s="10" t="s">
        <v>159</v>
      </c>
      <c r="J10" s="52">
        <v>5059.3557265762001</v>
      </c>
      <c r="K10" s="10" t="s">
        <v>159</v>
      </c>
      <c r="L10" s="52">
        <v>1020.50079856471</v>
      </c>
      <c r="M10" s="10" t="s">
        <v>159</v>
      </c>
      <c r="N10" s="52">
        <v>9034.8002533459603</v>
      </c>
      <c r="O10" s="10" t="s">
        <v>159</v>
      </c>
      <c r="P10" s="52">
        <v>0</v>
      </c>
      <c r="Q10" s="10" t="s">
        <v>241</v>
      </c>
      <c r="R10" s="52">
        <v>7200.6891749737097</v>
      </c>
      <c r="S10" s="10" t="s">
        <v>159</v>
      </c>
    </row>
    <row r="11" spans="1:19" x14ac:dyDescent="0.25">
      <c r="A11" s="12" t="s">
        <v>174</v>
      </c>
      <c r="B11" s="52">
        <v>10427.383999796801</v>
      </c>
      <c r="C11" s="10" t="s">
        <v>159</v>
      </c>
      <c r="D11" s="52">
        <v>12373.210462274201</v>
      </c>
      <c r="E11" s="10" t="s">
        <v>159</v>
      </c>
      <c r="F11" s="52">
        <v>3306.39640351034</v>
      </c>
      <c r="G11" s="10" t="s">
        <v>159</v>
      </c>
      <c r="H11" s="52">
        <v>3507.1823617951</v>
      </c>
      <c r="I11" s="10" t="s">
        <v>159</v>
      </c>
      <c r="J11" s="52">
        <v>5615.75038313403</v>
      </c>
      <c r="K11" s="10" t="s">
        <v>159</v>
      </c>
      <c r="L11" s="52">
        <v>1716.0720411816999</v>
      </c>
      <c r="M11" s="10" t="s">
        <v>159</v>
      </c>
      <c r="N11" s="52">
        <v>10022.750164138301</v>
      </c>
      <c r="O11" s="10" t="s">
        <v>159</v>
      </c>
      <c r="P11" s="52">
        <v>0</v>
      </c>
      <c r="Q11" s="10" t="s">
        <v>241</v>
      </c>
      <c r="R11" s="52">
        <v>8045.5184291313399</v>
      </c>
      <c r="S11" s="10" t="s">
        <v>159</v>
      </c>
    </row>
    <row r="12" spans="1:19" x14ac:dyDescent="0.25">
      <c r="A12" s="12" t="s">
        <v>175</v>
      </c>
      <c r="B12" s="52">
        <v>11215.364600179</v>
      </c>
      <c r="C12" s="10" t="s">
        <v>159</v>
      </c>
      <c r="D12" s="52">
        <v>13417.7444880315</v>
      </c>
      <c r="E12" s="10" t="s">
        <v>159</v>
      </c>
      <c r="F12" s="52">
        <v>3428.9541479403001</v>
      </c>
      <c r="G12" s="10" t="s">
        <v>159</v>
      </c>
      <c r="H12" s="52">
        <v>4100.1610812135796</v>
      </c>
      <c r="I12" s="10" t="s">
        <v>159</v>
      </c>
      <c r="J12" s="52">
        <v>6032.0415613924097</v>
      </c>
      <c r="K12" s="10" t="s">
        <v>159</v>
      </c>
      <c r="L12" s="52">
        <v>2812.9367476952202</v>
      </c>
      <c r="M12" s="10" t="s">
        <v>159</v>
      </c>
      <c r="N12" s="52">
        <v>10538.239560190799</v>
      </c>
      <c r="O12" s="10" t="s">
        <v>159</v>
      </c>
      <c r="P12" s="52">
        <v>0</v>
      </c>
      <c r="Q12" s="10" t="s">
        <v>241</v>
      </c>
      <c r="R12" s="52">
        <v>8707.5538480779596</v>
      </c>
      <c r="S12" s="10" t="s">
        <v>159</v>
      </c>
    </row>
    <row r="13" spans="1:19" x14ac:dyDescent="0.25">
      <c r="A13" s="12" t="s">
        <v>176</v>
      </c>
      <c r="B13" s="52">
        <v>11114.8186298909</v>
      </c>
      <c r="C13" s="10" t="s">
        <v>159</v>
      </c>
      <c r="D13" s="52">
        <v>12507.982909484999</v>
      </c>
      <c r="E13" s="10" t="s">
        <v>159</v>
      </c>
      <c r="F13" s="52">
        <v>3357.0863335597001</v>
      </c>
      <c r="G13" s="10" t="s">
        <v>159</v>
      </c>
      <c r="H13" s="52">
        <v>4502.2179860875203</v>
      </c>
      <c r="I13" s="10" t="s">
        <v>159</v>
      </c>
      <c r="J13" s="52">
        <v>6362.4236365141696</v>
      </c>
      <c r="K13" s="10" t="s">
        <v>159</v>
      </c>
      <c r="L13" s="52">
        <v>3341.2469120710998</v>
      </c>
      <c r="M13" s="10" t="s">
        <v>159</v>
      </c>
      <c r="N13" s="52">
        <v>10456.7790886154</v>
      </c>
      <c r="O13" s="10" t="s">
        <v>159</v>
      </c>
      <c r="P13" s="52">
        <v>0</v>
      </c>
      <c r="Q13" s="10" t="s">
        <v>241</v>
      </c>
      <c r="R13" s="52">
        <v>8484.8910477693207</v>
      </c>
      <c r="S13" s="10" t="s">
        <v>159</v>
      </c>
    </row>
    <row r="14" spans="1:19" x14ac:dyDescent="0.25">
      <c r="A14" s="12" t="s">
        <v>177</v>
      </c>
      <c r="B14" s="52">
        <v>11650.194213463699</v>
      </c>
      <c r="C14" s="10" t="s">
        <v>159</v>
      </c>
      <c r="D14" s="52">
        <v>13216.1015837098</v>
      </c>
      <c r="E14" s="10" t="s">
        <v>159</v>
      </c>
      <c r="F14" s="52">
        <v>3634.0547643619202</v>
      </c>
      <c r="G14" s="10" t="s">
        <v>159</v>
      </c>
      <c r="H14" s="52">
        <v>4852.3670647817098</v>
      </c>
      <c r="I14" s="10" t="s">
        <v>159</v>
      </c>
      <c r="J14" s="52">
        <v>6906.91702039758</v>
      </c>
      <c r="K14" s="10" t="s">
        <v>159</v>
      </c>
      <c r="L14" s="52">
        <v>3681.1146274757202</v>
      </c>
      <c r="M14" s="10" t="s">
        <v>159</v>
      </c>
      <c r="N14" s="52">
        <v>10667.754556620301</v>
      </c>
      <c r="O14" s="10" t="s">
        <v>159</v>
      </c>
      <c r="P14" s="52">
        <v>0</v>
      </c>
      <c r="Q14" s="10" t="s">
        <v>241</v>
      </c>
      <c r="R14" s="52">
        <v>8897.2259890355308</v>
      </c>
      <c r="S14" s="10" t="s">
        <v>159</v>
      </c>
    </row>
    <row r="15" spans="1:19" x14ac:dyDescent="0.25">
      <c r="A15" s="12" t="s">
        <v>178</v>
      </c>
      <c r="B15" s="52">
        <v>11893.852546698001</v>
      </c>
      <c r="C15" s="10" t="s">
        <v>159</v>
      </c>
      <c r="D15" s="52">
        <v>14150.920316702101</v>
      </c>
      <c r="E15" s="10" t="s">
        <v>159</v>
      </c>
      <c r="F15" s="52">
        <v>3690.4037832882</v>
      </c>
      <c r="G15" s="10" t="s">
        <v>159</v>
      </c>
      <c r="H15" s="52">
        <v>5386.0451980773096</v>
      </c>
      <c r="I15" s="10" t="s">
        <v>159</v>
      </c>
      <c r="J15" s="52">
        <v>7443.4557456959801</v>
      </c>
      <c r="K15" s="10" t="s">
        <v>159</v>
      </c>
      <c r="L15" s="52">
        <v>3921.4101106171802</v>
      </c>
      <c r="M15" s="10" t="s">
        <v>159</v>
      </c>
      <c r="N15" s="52">
        <v>9340.8949476549496</v>
      </c>
      <c r="O15" s="10" t="s">
        <v>159</v>
      </c>
      <c r="P15" s="52">
        <v>0</v>
      </c>
      <c r="Q15" s="10" t="s">
        <v>241</v>
      </c>
      <c r="R15" s="52">
        <v>9018.2375375950196</v>
      </c>
      <c r="S15" s="10" t="s">
        <v>159</v>
      </c>
    </row>
    <row r="16" spans="1:19" x14ac:dyDescent="0.25">
      <c r="A16" s="12" t="s">
        <v>182</v>
      </c>
      <c r="B16" s="52">
        <v>12033.929796398001</v>
      </c>
      <c r="C16" s="10" t="s">
        <v>159</v>
      </c>
      <c r="D16" s="52">
        <v>14445.7362819108</v>
      </c>
      <c r="E16" s="10" t="s">
        <v>159</v>
      </c>
      <c r="F16" s="52">
        <v>4012.3222878748102</v>
      </c>
      <c r="G16" s="10" t="s">
        <v>159</v>
      </c>
      <c r="H16" s="52">
        <v>6207.5449673863905</v>
      </c>
      <c r="I16" s="10" t="s">
        <v>159</v>
      </c>
      <c r="J16" s="52">
        <v>8002.6789850608102</v>
      </c>
      <c r="K16" s="10" t="s">
        <v>159</v>
      </c>
      <c r="L16" s="52">
        <v>4144.0974969033296</v>
      </c>
      <c r="M16" s="10" t="s">
        <v>159</v>
      </c>
      <c r="N16" s="52">
        <v>8985.7395429382304</v>
      </c>
      <c r="O16" s="10" t="s">
        <v>159</v>
      </c>
      <c r="P16" s="52">
        <v>0</v>
      </c>
      <c r="Q16" s="10" t="s">
        <v>241</v>
      </c>
      <c r="R16" s="52">
        <v>9217.1018762580006</v>
      </c>
      <c r="S16" s="10" t="s">
        <v>159</v>
      </c>
    </row>
    <row r="17" spans="1:19" x14ac:dyDescent="0.25">
      <c r="A17" s="12" t="s">
        <v>183</v>
      </c>
      <c r="B17" s="52">
        <v>11417.962654378</v>
      </c>
      <c r="C17" s="10" t="s">
        <v>159</v>
      </c>
      <c r="D17" s="52">
        <v>15013.587869950399</v>
      </c>
      <c r="E17" s="10" t="s">
        <v>159</v>
      </c>
      <c r="F17" s="52">
        <v>4479.0138549307303</v>
      </c>
      <c r="G17" s="10" t="s">
        <v>159</v>
      </c>
      <c r="H17" s="52">
        <v>6987.7718168048104</v>
      </c>
      <c r="I17" s="10" t="s">
        <v>159</v>
      </c>
      <c r="J17" s="52">
        <v>8333.8765170387796</v>
      </c>
      <c r="K17" s="10" t="s">
        <v>159</v>
      </c>
      <c r="L17" s="52">
        <v>4167.03267498061</v>
      </c>
      <c r="M17" s="10" t="s">
        <v>159</v>
      </c>
      <c r="N17" s="52">
        <v>8864.7483606946807</v>
      </c>
      <c r="O17" s="10" t="s">
        <v>159</v>
      </c>
      <c r="P17" s="52">
        <v>0</v>
      </c>
      <c r="Q17" s="10" t="s">
        <v>241</v>
      </c>
      <c r="R17" s="52">
        <v>9524.6235418137294</v>
      </c>
      <c r="S17" s="10" t="s">
        <v>159</v>
      </c>
    </row>
    <row r="18" spans="1:19" x14ac:dyDescent="0.25">
      <c r="A18" s="12" t="s">
        <v>184</v>
      </c>
      <c r="B18" s="52">
        <v>11570.5489763939</v>
      </c>
      <c r="C18" s="10" t="s">
        <v>159</v>
      </c>
      <c r="D18" s="52">
        <v>15114.1459139873</v>
      </c>
      <c r="E18" s="10" t="s">
        <v>159</v>
      </c>
      <c r="F18" s="52">
        <v>4946.55488076235</v>
      </c>
      <c r="G18" s="10" t="s">
        <v>159</v>
      </c>
      <c r="H18" s="52">
        <v>7328.8774603533602</v>
      </c>
      <c r="I18" s="10" t="s">
        <v>159</v>
      </c>
      <c r="J18" s="52">
        <v>8386.6787213519692</v>
      </c>
      <c r="K18" s="10" t="s">
        <v>159</v>
      </c>
      <c r="L18" s="52">
        <v>3525.1449682011798</v>
      </c>
      <c r="M18" s="10" t="s">
        <v>159</v>
      </c>
      <c r="N18" s="52">
        <v>8674.2311926196508</v>
      </c>
      <c r="O18" s="10" t="s">
        <v>159</v>
      </c>
      <c r="P18" s="52">
        <v>0</v>
      </c>
      <c r="Q18" s="10" t="s">
        <v>241</v>
      </c>
      <c r="R18" s="52">
        <v>9551.4265608684891</v>
      </c>
      <c r="S18" s="10" t="s">
        <v>159</v>
      </c>
    </row>
    <row r="19" spans="1:19" x14ac:dyDescent="0.25">
      <c r="A19" s="12" t="s">
        <v>185</v>
      </c>
      <c r="B19" s="52">
        <v>10955.7519107852</v>
      </c>
      <c r="C19" s="10" t="s">
        <v>159</v>
      </c>
      <c r="D19" s="52">
        <v>15380.931629405401</v>
      </c>
      <c r="E19" s="10" t="s">
        <v>159</v>
      </c>
      <c r="F19" s="52">
        <v>5327.4585098161297</v>
      </c>
      <c r="G19" s="10" t="s">
        <v>159</v>
      </c>
      <c r="H19" s="52">
        <v>6678.2520614750001</v>
      </c>
      <c r="I19" s="10" t="s">
        <v>159</v>
      </c>
      <c r="J19" s="52">
        <v>8781.9194487554305</v>
      </c>
      <c r="K19" s="10" t="s">
        <v>159</v>
      </c>
      <c r="L19" s="52">
        <v>0</v>
      </c>
      <c r="M19" s="10" t="s">
        <v>179</v>
      </c>
      <c r="N19" s="52">
        <v>8535.8160259642009</v>
      </c>
      <c r="O19" s="10" t="s">
        <v>159</v>
      </c>
      <c r="P19" s="52">
        <v>0</v>
      </c>
      <c r="Q19" s="10" t="s">
        <v>241</v>
      </c>
      <c r="R19" s="52">
        <v>9399.3450135546009</v>
      </c>
      <c r="S19" s="10" t="s">
        <v>181</v>
      </c>
    </row>
    <row r="20" spans="1:19" x14ac:dyDescent="0.25">
      <c r="A20" s="12" t="s">
        <v>186</v>
      </c>
      <c r="B20" s="52">
        <v>10179.595877023099</v>
      </c>
      <c r="C20" s="10" t="s">
        <v>159</v>
      </c>
      <c r="D20" s="52">
        <v>13417.911228286001</v>
      </c>
      <c r="E20" s="10" t="s">
        <v>159</v>
      </c>
      <c r="F20" s="52">
        <v>5796.7883495707001</v>
      </c>
      <c r="G20" s="10" t="s">
        <v>159</v>
      </c>
      <c r="H20" s="52">
        <v>7019.4822223048704</v>
      </c>
      <c r="I20" s="10" t="s">
        <v>159</v>
      </c>
      <c r="J20" s="52">
        <v>8181.7200304895596</v>
      </c>
      <c r="K20" s="10" t="s">
        <v>159</v>
      </c>
      <c r="L20" s="52">
        <v>0</v>
      </c>
      <c r="M20" s="10" t="s">
        <v>179</v>
      </c>
      <c r="N20" s="52">
        <v>8396.7254391506194</v>
      </c>
      <c r="O20" s="10" t="s">
        <v>159</v>
      </c>
      <c r="P20" s="52">
        <v>0</v>
      </c>
      <c r="Q20" s="10" t="s">
        <v>241</v>
      </c>
      <c r="R20" s="52">
        <v>8714.8919519703395</v>
      </c>
      <c r="S20" s="10" t="s">
        <v>181</v>
      </c>
    </row>
    <row r="21" spans="1:19" x14ac:dyDescent="0.25">
      <c r="A21" s="12" t="s">
        <v>188</v>
      </c>
      <c r="B21" s="52">
        <v>9554.0594651078809</v>
      </c>
      <c r="C21" s="10" t="s">
        <v>159</v>
      </c>
      <c r="D21" s="52">
        <v>13354.1702237601</v>
      </c>
      <c r="E21" s="10" t="s">
        <v>159</v>
      </c>
      <c r="F21" s="52">
        <v>5974.1842640995201</v>
      </c>
      <c r="G21" s="10" t="s">
        <v>159</v>
      </c>
      <c r="H21" s="52">
        <v>7027.7351094154601</v>
      </c>
      <c r="I21" s="10" t="s">
        <v>159</v>
      </c>
      <c r="J21" s="52">
        <v>7908.62596206539</v>
      </c>
      <c r="K21" s="10" t="s">
        <v>159</v>
      </c>
      <c r="L21" s="52">
        <v>0</v>
      </c>
      <c r="M21" s="10" t="s">
        <v>179</v>
      </c>
      <c r="N21" s="52">
        <v>8393.8372189233905</v>
      </c>
      <c r="O21" s="10" t="s">
        <v>159</v>
      </c>
      <c r="P21" s="52">
        <v>0</v>
      </c>
      <c r="Q21" s="10" t="s">
        <v>241</v>
      </c>
      <c r="R21" s="52">
        <v>8649.5215607533391</v>
      </c>
      <c r="S21" s="10" t="s">
        <v>181</v>
      </c>
    </row>
    <row r="22" spans="1:19" x14ac:dyDescent="0.25">
      <c r="A22" s="12" t="s">
        <v>189</v>
      </c>
      <c r="B22" s="52">
        <v>9099.9519223392999</v>
      </c>
      <c r="C22" s="10" t="s">
        <v>159</v>
      </c>
      <c r="D22" s="52">
        <v>13049.7495074051</v>
      </c>
      <c r="E22" s="10" t="s">
        <v>159</v>
      </c>
      <c r="F22" s="52">
        <v>5049.0615396475796</v>
      </c>
      <c r="G22" s="10" t="s">
        <v>159</v>
      </c>
      <c r="H22" s="52">
        <v>6532.8985836390202</v>
      </c>
      <c r="I22" s="10" t="s">
        <v>159</v>
      </c>
      <c r="J22" s="52">
        <v>7468.9290540697602</v>
      </c>
      <c r="K22" s="10" t="s">
        <v>159</v>
      </c>
      <c r="L22" s="52">
        <v>0</v>
      </c>
      <c r="M22" s="10" t="s">
        <v>179</v>
      </c>
      <c r="N22" s="52">
        <v>7771.3812127475103</v>
      </c>
      <c r="O22" s="10" t="s">
        <v>159</v>
      </c>
      <c r="P22" s="52">
        <v>0</v>
      </c>
      <c r="Q22" s="10" t="s">
        <v>241</v>
      </c>
      <c r="R22" s="52">
        <v>8234.2607921460894</v>
      </c>
      <c r="S22" s="10" t="s">
        <v>181</v>
      </c>
    </row>
    <row r="23" spans="1:19" x14ac:dyDescent="0.25">
      <c r="A23" s="12" t="s">
        <v>190</v>
      </c>
      <c r="B23" s="52">
        <v>9116.8222284605508</v>
      </c>
      <c r="C23" s="10" t="s">
        <v>159</v>
      </c>
      <c r="D23" s="52">
        <v>13300.246491910701</v>
      </c>
      <c r="E23" s="10" t="s">
        <v>159</v>
      </c>
      <c r="F23" s="52">
        <v>4323.2802458485103</v>
      </c>
      <c r="G23" s="10" t="s">
        <v>159</v>
      </c>
      <c r="H23" s="52">
        <v>6619.52535967521</v>
      </c>
      <c r="I23" s="10" t="s">
        <v>159</v>
      </c>
      <c r="J23" s="52">
        <v>7387.9415843403604</v>
      </c>
      <c r="K23" s="10" t="s">
        <v>159</v>
      </c>
      <c r="L23" s="52">
        <v>0</v>
      </c>
      <c r="M23" s="10" t="s">
        <v>179</v>
      </c>
      <c r="N23" s="52">
        <v>7622.1620532796796</v>
      </c>
      <c r="O23" s="10" t="s">
        <v>159</v>
      </c>
      <c r="P23" s="52">
        <v>0</v>
      </c>
      <c r="Q23" s="10" t="s">
        <v>241</v>
      </c>
      <c r="R23" s="52">
        <v>8268.7790487503007</v>
      </c>
      <c r="S23" s="10" t="s">
        <v>181</v>
      </c>
    </row>
    <row r="24" spans="1:19" x14ac:dyDescent="0.25">
      <c r="A24" s="12" t="s">
        <v>191</v>
      </c>
      <c r="B24" s="52">
        <v>8813.3595244195803</v>
      </c>
      <c r="C24" s="10" t="s">
        <v>159</v>
      </c>
      <c r="D24" s="52">
        <v>13449.532391913101</v>
      </c>
      <c r="E24" s="10" t="s">
        <v>159</v>
      </c>
      <c r="F24" s="52">
        <v>4188.8966262639196</v>
      </c>
      <c r="G24" s="10" t="s">
        <v>159</v>
      </c>
      <c r="H24" s="52">
        <v>6689.68092246172</v>
      </c>
      <c r="I24" s="10" t="s">
        <v>159</v>
      </c>
      <c r="J24" s="52">
        <v>7151.9489561048003</v>
      </c>
      <c r="K24" s="10" t="s">
        <v>159</v>
      </c>
      <c r="L24" s="52">
        <v>0</v>
      </c>
      <c r="M24" s="10" t="s">
        <v>179</v>
      </c>
      <c r="N24" s="52">
        <v>7320.0084454963799</v>
      </c>
      <c r="O24" s="10" t="s">
        <v>159</v>
      </c>
      <c r="P24" s="52">
        <v>0</v>
      </c>
      <c r="Q24" s="10" t="s">
        <v>241</v>
      </c>
      <c r="R24" s="52">
        <v>8213.3116572855706</v>
      </c>
      <c r="S24" s="10" t="s">
        <v>181</v>
      </c>
    </row>
    <row r="25" spans="1:19" x14ac:dyDescent="0.25">
      <c r="A25" s="12" t="s">
        <v>192</v>
      </c>
      <c r="B25" s="52">
        <v>8489.1966353170592</v>
      </c>
      <c r="C25" s="10" t="s">
        <v>159</v>
      </c>
      <c r="D25" s="52">
        <v>13298.866017426701</v>
      </c>
      <c r="E25" s="10" t="s">
        <v>159</v>
      </c>
      <c r="F25" s="52">
        <v>3927.28785016645</v>
      </c>
      <c r="G25" s="10" t="s">
        <v>159</v>
      </c>
      <c r="H25" s="52">
        <v>6670.2616697703497</v>
      </c>
      <c r="I25" s="10" t="s">
        <v>159</v>
      </c>
      <c r="J25" s="52">
        <v>6837.7502690327001</v>
      </c>
      <c r="K25" s="10" t="s">
        <v>159</v>
      </c>
      <c r="L25" s="52">
        <v>0</v>
      </c>
      <c r="M25" s="10" t="s">
        <v>179</v>
      </c>
      <c r="N25" s="52">
        <v>6560.2133575727103</v>
      </c>
      <c r="O25" s="10" t="s">
        <v>159</v>
      </c>
      <c r="P25" s="52">
        <v>0</v>
      </c>
      <c r="Q25" s="10" t="s">
        <v>241</v>
      </c>
      <c r="R25" s="52">
        <v>7923.91954756204</v>
      </c>
      <c r="S25" s="10" t="s">
        <v>181</v>
      </c>
    </row>
    <row r="26" spans="1:19" x14ac:dyDescent="0.25">
      <c r="A26" s="12" t="s">
        <v>193</v>
      </c>
      <c r="B26" s="52">
        <v>7968.6679109885799</v>
      </c>
      <c r="C26" s="10" t="s">
        <v>159</v>
      </c>
      <c r="D26" s="52">
        <v>13230.5289022161</v>
      </c>
      <c r="E26" s="10" t="s">
        <v>159</v>
      </c>
      <c r="F26" s="52">
        <v>4329.3927280190101</v>
      </c>
      <c r="G26" s="10" t="s">
        <v>159</v>
      </c>
      <c r="H26" s="52">
        <v>6627.04856791361</v>
      </c>
      <c r="I26" s="10" t="s">
        <v>159</v>
      </c>
      <c r="J26" s="52">
        <v>6675.7585966706401</v>
      </c>
      <c r="K26" s="10" t="s">
        <v>159</v>
      </c>
      <c r="L26" s="52">
        <v>0</v>
      </c>
      <c r="M26" s="10" t="s">
        <v>179</v>
      </c>
      <c r="N26" s="52">
        <v>6446.6314191782803</v>
      </c>
      <c r="O26" s="10" t="s">
        <v>159</v>
      </c>
      <c r="P26" s="52">
        <v>0</v>
      </c>
      <c r="Q26" s="10" t="s">
        <v>241</v>
      </c>
      <c r="R26" s="52">
        <v>7844.1785705779203</v>
      </c>
      <c r="S26" s="10" t="s">
        <v>181</v>
      </c>
    </row>
    <row r="27" spans="1:19" x14ac:dyDescent="0.25">
      <c r="A27" s="12" t="s">
        <v>194</v>
      </c>
      <c r="B27" s="52">
        <v>7149.9163191785101</v>
      </c>
      <c r="C27" s="10" t="s">
        <v>159</v>
      </c>
      <c r="D27" s="52">
        <v>13720.7932742881</v>
      </c>
      <c r="E27" s="10" t="s">
        <v>159</v>
      </c>
      <c r="F27" s="52">
        <v>5198.2493639588602</v>
      </c>
      <c r="G27" s="10" t="s">
        <v>159</v>
      </c>
      <c r="H27" s="52">
        <v>6841.29639810955</v>
      </c>
      <c r="I27" s="10" t="s">
        <v>159</v>
      </c>
      <c r="J27" s="52">
        <v>6552.0580532084296</v>
      </c>
      <c r="K27" s="10" t="s">
        <v>159</v>
      </c>
      <c r="L27" s="52">
        <v>0</v>
      </c>
      <c r="M27" s="10" t="s">
        <v>179</v>
      </c>
      <c r="N27" s="52">
        <v>6415.1704727077904</v>
      </c>
      <c r="O27" s="10" t="s">
        <v>159</v>
      </c>
      <c r="P27" s="52">
        <v>0</v>
      </c>
      <c r="Q27" s="10" t="s">
        <v>241</v>
      </c>
      <c r="R27" s="52">
        <v>8025.8550462675103</v>
      </c>
      <c r="S27" s="10" t="s">
        <v>181</v>
      </c>
    </row>
    <row r="28" spans="1:19" x14ac:dyDescent="0.25">
      <c r="A28" s="12" t="s">
        <v>196</v>
      </c>
      <c r="B28" s="52">
        <v>7035.5457895316904</v>
      </c>
      <c r="C28" s="10" t="s">
        <v>159</v>
      </c>
      <c r="D28" s="52">
        <v>14175.3105557977</v>
      </c>
      <c r="E28" s="10" t="s">
        <v>159</v>
      </c>
      <c r="F28" s="52">
        <v>5450.0462057109298</v>
      </c>
      <c r="G28" s="10" t="s">
        <v>159</v>
      </c>
      <c r="H28" s="52">
        <v>7021.8528909405104</v>
      </c>
      <c r="I28" s="10" t="s">
        <v>159</v>
      </c>
      <c r="J28" s="52">
        <v>6366.76161909444</v>
      </c>
      <c r="K28" s="10" t="s">
        <v>159</v>
      </c>
      <c r="L28" s="52">
        <v>0</v>
      </c>
      <c r="M28" s="10" t="s">
        <v>179</v>
      </c>
      <c r="N28" s="52">
        <v>6347.3691756819599</v>
      </c>
      <c r="O28" s="10" t="s">
        <v>159</v>
      </c>
      <c r="P28" s="52">
        <v>0</v>
      </c>
      <c r="Q28" s="10" t="s">
        <v>241</v>
      </c>
      <c r="R28" s="52">
        <v>8183.7926838088197</v>
      </c>
      <c r="S28" s="10" t="s">
        <v>181</v>
      </c>
    </row>
    <row r="29" spans="1:19" x14ac:dyDescent="0.25">
      <c r="A29" s="12" t="s">
        <v>197</v>
      </c>
      <c r="B29" s="52">
        <v>6836.4047271929003</v>
      </c>
      <c r="C29" s="10" t="s">
        <v>159</v>
      </c>
      <c r="D29" s="52">
        <v>13911.145995257701</v>
      </c>
      <c r="E29" s="10" t="s">
        <v>159</v>
      </c>
      <c r="F29" s="52">
        <v>5659.4059936994699</v>
      </c>
      <c r="G29" s="10" t="s">
        <v>159</v>
      </c>
      <c r="H29" s="52">
        <v>6951.0694483285097</v>
      </c>
      <c r="I29" s="10" t="s">
        <v>159</v>
      </c>
      <c r="J29" s="52">
        <v>5896.1698217659696</v>
      </c>
      <c r="K29" s="10" t="s">
        <v>159</v>
      </c>
      <c r="L29" s="52">
        <v>0</v>
      </c>
      <c r="M29" s="10" t="s">
        <v>179</v>
      </c>
      <c r="N29" s="52">
        <v>6123.9355274047703</v>
      </c>
      <c r="O29" s="10" t="s">
        <v>159</v>
      </c>
      <c r="P29" s="52">
        <v>0</v>
      </c>
      <c r="Q29" s="10" t="s">
        <v>241</v>
      </c>
      <c r="R29" s="52">
        <v>8001.8622796537202</v>
      </c>
      <c r="S29" s="10" t="s">
        <v>181</v>
      </c>
    </row>
    <row r="30" spans="1:19" x14ac:dyDescent="0.25">
      <c r="A30" s="12" t="s">
        <v>199</v>
      </c>
      <c r="B30" s="52">
        <v>6376.5275668631402</v>
      </c>
      <c r="C30" s="10" t="s">
        <v>159</v>
      </c>
      <c r="D30" s="52">
        <v>13886.0724385797</v>
      </c>
      <c r="E30" s="10" t="s">
        <v>180</v>
      </c>
      <c r="F30" s="52">
        <v>6251.1657426803104</v>
      </c>
      <c r="G30" s="10" t="s">
        <v>159</v>
      </c>
      <c r="H30" s="52">
        <v>7053.5950836232696</v>
      </c>
      <c r="I30" s="10" t="s">
        <v>159</v>
      </c>
      <c r="J30" s="52">
        <v>5723.7167790249996</v>
      </c>
      <c r="K30" s="10" t="s">
        <v>159</v>
      </c>
      <c r="L30" s="52">
        <v>0</v>
      </c>
      <c r="M30" s="10" t="s">
        <v>179</v>
      </c>
      <c r="N30" s="52">
        <v>6093.7847620667799</v>
      </c>
      <c r="O30" s="10" t="s">
        <v>159</v>
      </c>
      <c r="P30" s="52">
        <v>0</v>
      </c>
      <c r="Q30" s="10" t="s">
        <v>241</v>
      </c>
      <c r="R30" s="52">
        <v>7999.5272087641597</v>
      </c>
      <c r="S30" s="10" t="s">
        <v>181</v>
      </c>
    </row>
    <row r="31" spans="1:19" x14ac:dyDescent="0.25">
      <c r="A31" s="12" t="s">
        <v>200</v>
      </c>
      <c r="B31" s="52">
        <v>6101.3471660616897</v>
      </c>
      <c r="C31" s="10" t="s">
        <v>159</v>
      </c>
      <c r="D31" s="52">
        <v>13918.1825728895</v>
      </c>
      <c r="E31" s="10" t="s">
        <v>159</v>
      </c>
      <c r="F31" s="52">
        <v>6383.6183896357797</v>
      </c>
      <c r="G31" s="10" t="s">
        <v>159</v>
      </c>
      <c r="H31" s="52">
        <v>7008.8264775875195</v>
      </c>
      <c r="I31" s="10" t="s">
        <v>159</v>
      </c>
      <c r="J31" s="52">
        <v>5634.0455025717902</v>
      </c>
      <c r="K31" s="10" t="s">
        <v>159</v>
      </c>
      <c r="L31" s="52">
        <v>0</v>
      </c>
      <c r="M31" s="10" t="s">
        <v>179</v>
      </c>
      <c r="N31" s="52">
        <v>5927.0033295339599</v>
      </c>
      <c r="O31" s="10" t="s">
        <v>159</v>
      </c>
      <c r="P31" s="52">
        <v>0</v>
      </c>
      <c r="Q31" s="10" t="s">
        <v>241</v>
      </c>
      <c r="R31" s="52">
        <v>7949.5275676689398</v>
      </c>
      <c r="S31" s="10" t="s">
        <v>181</v>
      </c>
    </row>
    <row r="32" spans="1:19" x14ac:dyDescent="0.25">
      <c r="A32" s="15" t="s">
        <v>203</v>
      </c>
      <c r="B32" s="53">
        <v>4497.4822043765798</v>
      </c>
      <c r="C32" s="14" t="s">
        <v>159</v>
      </c>
      <c r="D32" s="53">
        <v>11597.9786316585</v>
      </c>
      <c r="E32" s="14" t="s">
        <v>159</v>
      </c>
      <c r="F32" s="53">
        <v>5429.1392164836698</v>
      </c>
      <c r="G32" s="14" t="s">
        <v>159</v>
      </c>
      <c r="H32" s="53">
        <v>5187.6187660116102</v>
      </c>
      <c r="I32" s="14" t="s">
        <v>159</v>
      </c>
      <c r="J32" s="53">
        <v>4131.3297542481996</v>
      </c>
      <c r="K32" s="14" t="s">
        <v>159</v>
      </c>
      <c r="L32" s="53">
        <v>0</v>
      </c>
      <c r="M32" s="14" t="s">
        <v>179</v>
      </c>
      <c r="N32" s="53">
        <v>4239.0944111154804</v>
      </c>
      <c r="O32" s="14" t="s">
        <v>159</v>
      </c>
      <c r="P32" s="53">
        <v>0</v>
      </c>
      <c r="Q32" s="14" t="s">
        <v>241</v>
      </c>
      <c r="R32" s="53">
        <v>6258.2396258422896</v>
      </c>
      <c r="S32" s="14" t="s">
        <v>181</v>
      </c>
    </row>
    <row r="34" spans="1:2" x14ac:dyDescent="0.25">
      <c r="A34" s="16" t="s">
        <v>204</v>
      </c>
      <c r="B34" s="16" t="s">
        <v>205</v>
      </c>
    </row>
    <row r="36" spans="1:2" x14ac:dyDescent="0.25">
      <c r="B36" s="16" t="s">
        <v>242</v>
      </c>
    </row>
    <row r="37" spans="1:2" x14ac:dyDescent="0.25">
      <c r="B37" s="16" t="s">
        <v>243</v>
      </c>
    </row>
    <row r="39" spans="1:2" x14ac:dyDescent="0.25">
      <c r="B39" s="16" t="s">
        <v>210</v>
      </c>
    </row>
    <row r="40" spans="1:2" x14ac:dyDescent="0.25">
      <c r="B40" s="16" t="s">
        <v>244</v>
      </c>
    </row>
    <row r="41" spans="1:2" x14ac:dyDescent="0.25">
      <c r="B41" s="16" t="s">
        <v>212</v>
      </c>
    </row>
    <row r="44" spans="1:2" x14ac:dyDescent="0.25">
      <c r="A44" s="17" t="str">
        <f>HYPERLINK("#'GAMING_MACHINES 3'!A2", "&lt;&lt;&lt; Previous table")</f>
        <v>&lt;&lt;&lt; Previous table</v>
      </c>
    </row>
    <row r="45" spans="1:2" x14ac:dyDescent="0.25">
      <c r="A45" s="17" t="str">
        <f>HYPERLINK("#'GAMING_MACHINES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4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HYPERLINK("#'INDEX'!B25", "Link to index")</f>
        <v>Link to index</v>
      </c>
    </row>
    <row r="2" spans="1:19" ht="15.75" customHeight="1" x14ac:dyDescent="0.25">
      <c r="A2" s="287" t="s">
        <v>248</v>
      </c>
      <c r="B2" s="286"/>
      <c r="C2" s="286"/>
      <c r="D2" s="286"/>
      <c r="E2" s="286"/>
      <c r="F2" s="286"/>
      <c r="G2" s="286"/>
      <c r="H2" s="286"/>
      <c r="I2" s="286"/>
      <c r="J2" s="286"/>
      <c r="K2" s="286"/>
      <c r="L2" s="286"/>
      <c r="M2" s="286"/>
      <c r="N2" s="286"/>
      <c r="O2" s="286"/>
      <c r="P2" s="286"/>
      <c r="Q2" s="286"/>
      <c r="R2" s="286"/>
      <c r="S2" s="286"/>
    </row>
    <row r="3" spans="1:19" ht="15.75" customHeight="1" x14ac:dyDescent="0.25">
      <c r="A3" s="287" t="s">
        <v>43</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54">
        <v>108.563</v>
      </c>
      <c r="C7" s="10" t="s">
        <v>159</v>
      </c>
      <c r="D7" s="54">
        <v>2214.3589999999999</v>
      </c>
      <c r="E7" s="10" t="s">
        <v>159</v>
      </c>
      <c r="F7" s="54">
        <v>3.6</v>
      </c>
      <c r="G7" s="10" t="s">
        <v>159</v>
      </c>
      <c r="H7" s="54">
        <v>391.21</v>
      </c>
      <c r="I7" s="10" t="s">
        <v>159</v>
      </c>
      <c r="J7" s="54">
        <v>185.41499999999999</v>
      </c>
      <c r="K7" s="10" t="s">
        <v>159</v>
      </c>
      <c r="L7" s="54">
        <v>0</v>
      </c>
      <c r="M7" s="10" t="s">
        <v>159</v>
      </c>
      <c r="N7" s="54">
        <v>908.14599999999996</v>
      </c>
      <c r="O7" s="10" t="s">
        <v>159</v>
      </c>
      <c r="P7" s="54">
        <v>0</v>
      </c>
      <c r="Q7" s="10" t="s">
        <v>241</v>
      </c>
      <c r="R7" s="54">
        <v>3811.2930000000001</v>
      </c>
      <c r="S7" s="10" t="s">
        <v>159</v>
      </c>
    </row>
    <row r="8" spans="1:19" x14ac:dyDescent="0.25">
      <c r="A8" s="12" t="s">
        <v>171</v>
      </c>
      <c r="B8" s="54">
        <v>117.518</v>
      </c>
      <c r="C8" s="10" t="s">
        <v>159</v>
      </c>
      <c r="D8" s="54">
        <v>2397.4749999999999</v>
      </c>
      <c r="E8" s="10" t="s">
        <v>159</v>
      </c>
      <c r="F8" s="54">
        <v>6.3844500000000002</v>
      </c>
      <c r="G8" s="10" t="s">
        <v>159</v>
      </c>
      <c r="H8" s="54">
        <v>450.529</v>
      </c>
      <c r="I8" s="10" t="s">
        <v>159</v>
      </c>
      <c r="J8" s="54">
        <v>319.22899999999998</v>
      </c>
      <c r="K8" s="10" t="s">
        <v>159</v>
      </c>
      <c r="L8" s="54">
        <v>0</v>
      </c>
      <c r="M8" s="10" t="s">
        <v>159</v>
      </c>
      <c r="N8" s="54">
        <v>1246.309</v>
      </c>
      <c r="O8" s="10" t="s">
        <v>159</v>
      </c>
      <c r="P8" s="54">
        <v>0</v>
      </c>
      <c r="Q8" s="10" t="s">
        <v>241</v>
      </c>
      <c r="R8" s="54">
        <v>4537.44445</v>
      </c>
      <c r="S8" s="10" t="s">
        <v>159</v>
      </c>
    </row>
    <row r="9" spans="1:19" x14ac:dyDescent="0.25">
      <c r="A9" s="12" t="s">
        <v>172</v>
      </c>
      <c r="B9" s="54">
        <v>118.913</v>
      </c>
      <c r="C9" s="10" t="s">
        <v>159</v>
      </c>
      <c r="D9" s="54">
        <v>2484.3200000000002</v>
      </c>
      <c r="E9" s="10" t="s">
        <v>159</v>
      </c>
      <c r="F9" s="54">
        <v>15.372999999999999</v>
      </c>
      <c r="G9" s="10" t="s">
        <v>159</v>
      </c>
      <c r="H9" s="54">
        <v>519.00300000000004</v>
      </c>
      <c r="I9" s="10" t="s">
        <v>159</v>
      </c>
      <c r="J9" s="54">
        <v>364.255</v>
      </c>
      <c r="K9" s="10" t="s">
        <v>159</v>
      </c>
      <c r="L9" s="54">
        <v>5.5369999999999999</v>
      </c>
      <c r="M9" s="10" t="s">
        <v>159</v>
      </c>
      <c r="N9" s="54">
        <v>1455.797</v>
      </c>
      <c r="O9" s="10" t="s">
        <v>159</v>
      </c>
      <c r="P9" s="54">
        <v>0</v>
      </c>
      <c r="Q9" s="10" t="s">
        <v>241</v>
      </c>
      <c r="R9" s="54">
        <v>4963.1980000000003</v>
      </c>
      <c r="S9" s="10" t="s">
        <v>159</v>
      </c>
    </row>
    <row r="10" spans="1:19" x14ac:dyDescent="0.25">
      <c r="A10" s="12" t="s">
        <v>173</v>
      </c>
      <c r="B10" s="54">
        <v>127.163</v>
      </c>
      <c r="C10" s="10" t="s">
        <v>159</v>
      </c>
      <c r="D10" s="54">
        <v>2989.0839999999998</v>
      </c>
      <c r="E10" s="10" t="s">
        <v>159</v>
      </c>
      <c r="F10" s="54">
        <v>19.731000000000002</v>
      </c>
      <c r="G10" s="10" t="s">
        <v>159</v>
      </c>
      <c r="H10" s="54">
        <v>602.29499999999996</v>
      </c>
      <c r="I10" s="10" t="s">
        <v>159</v>
      </c>
      <c r="J10" s="54">
        <v>394.62900000000002</v>
      </c>
      <c r="K10" s="10" t="s">
        <v>159</v>
      </c>
      <c r="L10" s="54">
        <v>23.666</v>
      </c>
      <c r="M10" s="10" t="s">
        <v>159</v>
      </c>
      <c r="N10" s="54">
        <v>1711.29</v>
      </c>
      <c r="O10" s="10" t="s">
        <v>159</v>
      </c>
      <c r="P10" s="54">
        <v>0</v>
      </c>
      <c r="Q10" s="10" t="s">
        <v>241</v>
      </c>
      <c r="R10" s="54">
        <v>5867.8580000000002</v>
      </c>
      <c r="S10" s="10" t="s">
        <v>159</v>
      </c>
    </row>
    <row r="11" spans="1:19" x14ac:dyDescent="0.25">
      <c r="A11" s="12" t="s">
        <v>174</v>
      </c>
      <c r="B11" s="54">
        <v>147.19300000000001</v>
      </c>
      <c r="C11" s="10" t="s">
        <v>159</v>
      </c>
      <c r="D11" s="54">
        <v>3487.4870000000001</v>
      </c>
      <c r="E11" s="10" t="s">
        <v>159</v>
      </c>
      <c r="F11" s="54">
        <v>24.297000000000001</v>
      </c>
      <c r="G11" s="10" t="s">
        <v>159</v>
      </c>
      <c r="H11" s="54">
        <v>757.41099999999994</v>
      </c>
      <c r="I11" s="10" t="s">
        <v>159</v>
      </c>
      <c r="J11" s="54">
        <v>442.46600000000001</v>
      </c>
      <c r="K11" s="10" t="s">
        <v>159</v>
      </c>
      <c r="L11" s="54">
        <v>39.290999999999997</v>
      </c>
      <c r="M11" s="10" t="s">
        <v>159</v>
      </c>
      <c r="N11" s="54">
        <v>1954.192</v>
      </c>
      <c r="O11" s="10" t="s">
        <v>159</v>
      </c>
      <c r="P11" s="54">
        <v>0</v>
      </c>
      <c r="Q11" s="10" t="s">
        <v>241</v>
      </c>
      <c r="R11" s="54">
        <v>6852.3370000000004</v>
      </c>
      <c r="S11" s="10" t="s">
        <v>159</v>
      </c>
    </row>
    <row r="12" spans="1:19" x14ac:dyDescent="0.25">
      <c r="A12" s="12" t="s">
        <v>175</v>
      </c>
      <c r="B12" s="54">
        <v>156.83500000000001</v>
      </c>
      <c r="C12" s="10" t="s">
        <v>159</v>
      </c>
      <c r="D12" s="54">
        <v>3882.1990000000001</v>
      </c>
      <c r="E12" s="10" t="s">
        <v>159</v>
      </c>
      <c r="F12" s="54">
        <v>26.474</v>
      </c>
      <c r="G12" s="10" t="s">
        <v>159</v>
      </c>
      <c r="H12" s="54">
        <v>871.303</v>
      </c>
      <c r="I12" s="10" t="s">
        <v>159</v>
      </c>
      <c r="J12" s="54">
        <v>485.98700000000002</v>
      </c>
      <c r="K12" s="10" t="s">
        <v>159</v>
      </c>
      <c r="L12" s="54">
        <v>60.773000000000003</v>
      </c>
      <c r="M12" s="10" t="s">
        <v>159</v>
      </c>
      <c r="N12" s="54">
        <v>2170.56</v>
      </c>
      <c r="O12" s="10" t="s">
        <v>159</v>
      </c>
      <c r="P12" s="54">
        <v>0</v>
      </c>
      <c r="Q12" s="10" t="s">
        <v>241</v>
      </c>
      <c r="R12" s="54">
        <v>7654.1310000000003</v>
      </c>
      <c r="S12" s="10" t="s">
        <v>159</v>
      </c>
    </row>
    <row r="13" spans="1:19" x14ac:dyDescent="0.25">
      <c r="A13" s="12" t="s">
        <v>176</v>
      </c>
      <c r="B13" s="54">
        <v>167.61</v>
      </c>
      <c r="C13" s="10" t="s">
        <v>159</v>
      </c>
      <c r="D13" s="54">
        <v>4119.4880000000003</v>
      </c>
      <c r="E13" s="10" t="s">
        <v>159</v>
      </c>
      <c r="F13" s="54">
        <v>27.992000000000001</v>
      </c>
      <c r="G13" s="10" t="s">
        <v>159</v>
      </c>
      <c r="H13" s="54">
        <v>1014</v>
      </c>
      <c r="I13" s="10" t="s">
        <v>159</v>
      </c>
      <c r="J13" s="54">
        <v>543.46900000000005</v>
      </c>
      <c r="K13" s="10" t="s">
        <v>159</v>
      </c>
      <c r="L13" s="54">
        <v>80.988</v>
      </c>
      <c r="M13" s="10" t="s">
        <v>159</v>
      </c>
      <c r="N13" s="54">
        <v>2366.0419999999999</v>
      </c>
      <c r="O13" s="10" t="s">
        <v>159</v>
      </c>
      <c r="P13" s="54">
        <v>0</v>
      </c>
      <c r="Q13" s="10" t="s">
        <v>241</v>
      </c>
      <c r="R13" s="54">
        <v>8319.5889999999999</v>
      </c>
      <c r="S13" s="10" t="s">
        <v>159</v>
      </c>
    </row>
    <row r="14" spans="1:19" x14ac:dyDescent="0.25">
      <c r="A14" s="12" t="s">
        <v>177</v>
      </c>
      <c r="B14" s="54">
        <v>174.40199999999999</v>
      </c>
      <c r="C14" s="10" t="s">
        <v>159</v>
      </c>
      <c r="D14" s="54">
        <v>4306.9970000000003</v>
      </c>
      <c r="E14" s="10" t="s">
        <v>159</v>
      </c>
      <c r="F14" s="54">
        <v>36.869999999999997</v>
      </c>
      <c r="G14" s="10" t="s">
        <v>159</v>
      </c>
      <c r="H14" s="54">
        <v>1129.402</v>
      </c>
      <c r="I14" s="10" t="s">
        <v>159</v>
      </c>
      <c r="J14" s="54">
        <v>606.81399999999996</v>
      </c>
      <c r="K14" s="10" t="s">
        <v>159</v>
      </c>
      <c r="L14" s="54">
        <v>98.820999999999998</v>
      </c>
      <c r="M14" s="10" t="s">
        <v>159</v>
      </c>
      <c r="N14" s="54">
        <v>2562.8760000000002</v>
      </c>
      <c r="O14" s="10" t="s">
        <v>159</v>
      </c>
      <c r="P14" s="54">
        <v>0</v>
      </c>
      <c r="Q14" s="10" t="s">
        <v>241</v>
      </c>
      <c r="R14" s="54">
        <v>8916.1820000000007</v>
      </c>
      <c r="S14" s="10" t="s">
        <v>159</v>
      </c>
    </row>
    <row r="15" spans="1:19" x14ac:dyDescent="0.25">
      <c r="A15" s="12" t="s">
        <v>178</v>
      </c>
      <c r="B15" s="54">
        <v>182.553</v>
      </c>
      <c r="C15" s="10" t="s">
        <v>159</v>
      </c>
      <c r="D15" s="54">
        <v>4459.3950000000004</v>
      </c>
      <c r="E15" s="10" t="s">
        <v>159</v>
      </c>
      <c r="F15" s="54">
        <v>42.040999999999997</v>
      </c>
      <c r="G15" s="10" t="s">
        <v>159</v>
      </c>
      <c r="H15" s="54">
        <v>1277.604</v>
      </c>
      <c r="I15" s="10" t="s">
        <v>159</v>
      </c>
      <c r="J15" s="54">
        <v>669.07500000000005</v>
      </c>
      <c r="K15" s="10" t="s">
        <v>159</v>
      </c>
      <c r="L15" s="54">
        <v>111.768</v>
      </c>
      <c r="M15" s="10" t="s">
        <v>159</v>
      </c>
      <c r="N15" s="54">
        <v>2334.3220000000001</v>
      </c>
      <c r="O15" s="10" t="s">
        <v>159</v>
      </c>
      <c r="P15" s="54">
        <v>0</v>
      </c>
      <c r="Q15" s="10" t="s">
        <v>241</v>
      </c>
      <c r="R15" s="54">
        <v>9076.7579999999998</v>
      </c>
      <c r="S15" s="10" t="s">
        <v>159</v>
      </c>
    </row>
    <row r="16" spans="1:19" x14ac:dyDescent="0.25">
      <c r="A16" s="12" t="s">
        <v>182</v>
      </c>
      <c r="B16" s="54">
        <v>191.71199999999999</v>
      </c>
      <c r="C16" s="10" t="s">
        <v>159</v>
      </c>
      <c r="D16" s="54">
        <v>4673.4369999999999</v>
      </c>
      <c r="E16" s="10" t="s">
        <v>159</v>
      </c>
      <c r="F16" s="54">
        <v>45</v>
      </c>
      <c r="G16" s="10" t="s">
        <v>159</v>
      </c>
      <c r="H16" s="54">
        <v>1498.979</v>
      </c>
      <c r="I16" s="10" t="s">
        <v>159</v>
      </c>
      <c r="J16" s="54">
        <v>723.60400000000004</v>
      </c>
      <c r="K16" s="10" t="s">
        <v>159</v>
      </c>
      <c r="L16" s="54">
        <v>123.664</v>
      </c>
      <c r="M16" s="10" t="s">
        <v>159</v>
      </c>
      <c r="N16" s="54">
        <v>2290.9340000000002</v>
      </c>
      <c r="O16" s="10" t="s">
        <v>159</v>
      </c>
      <c r="P16" s="54">
        <v>0</v>
      </c>
      <c r="Q16" s="10" t="s">
        <v>241</v>
      </c>
      <c r="R16" s="54">
        <v>9547.33</v>
      </c>
      <c r="S16" s="10" t="s">
        <v>159</v>
      </c>
    </row>
    <row r="17" spans="1:19" x14ac:dyDescent="0.25">
      <c r="A17" s="12" t="s">
        <v>183</v>
      </c>
      <c r="B17" s="54">
        <v>185.18199999999999</v>
      </c>
      <c r="C17" s="10" t="s">
        <v>159</v>
      </c>
      <c r="D17" s="54">
        <v>4914.9970000000003</v>
      </c>
      <c r="E17" s="10" t="s">
        <v>159</v>
      </c>
      <c r="F17" s="54">
        <v>49.9</v>
      </c>
      <c r="G17" s="10" t="s">
        <v>159</v>
      </c>
      <c r="H17" s="54">
        <v>1677.4680000000001</v>
      </c>
      <c r="I17" s="10" t="s">
        <v>159</v>
      </c>
      <c r="J17" s="54">
        <v>749.25099999999998</v>
      </c>
      <c r="K17" s="10" t="s">
        <v>159</v>
      </c>
      <c r="L17" s="54">
        <v>125.714</v>
      </c>
      <c r="M17" s="10" t="s">
        <v>159</v>
      </c>
      <c r="N17" s="54">
        <v>2393.0239999999999</v>
      </c>
      <c r="O17" s="10" t="s">
        <v>159</v>
      </c>
      <c r="P17" s="54">
        <v>0</v>
      </c>
      <c r="Q17" s="10" t="s">
        <v>241</v>
      </c>
      <c r="R17" s="54">
        <v>10095.536</v>
      </c>
      <c r="S17" s="10" t="s">
        <v>159</v>
      </c>
    </row>
    <row r="18" spans="1:19" x14ac:dyDescent="0.25">
      <c r="A18" s="12" t="s">
        <v>184</v>
      </c>
      <c r="B18" s="54">
        <v>191.96299999999999</v>
      </c>
      <c r="C18" s="10" t="s">
        <v>159</v>
      </c>
      <c r="D18" s="54">
        <v>5023.5519999999997</v>
      </c>
      <c r="E18" s="10" t="s">
        <v>159</v>
      </c>
      <c r="F18" s="54">
        <v>56.833629999999999</v>
      </c>
      <c r="G18" s="10" t="s">
        <v>159</v>
      </c>
      <c r="H18" s="54">
        <v>1775.5609999999999</v>
      </c>
      <c r="I18" s="10" t="s">
        <v>159</v>
      </c>
      <c r="J18" s="54">
        <v>751.03200000000004</v>
      </c>
      <c r="K18" s="10" t="s">
        <v>159</v>
      </c>
      <c r="L18" s="54">
        <v>109.367</v>
      </c>
      <c r="M18" s="10" t="s">
        <v>159</v>
      </c>
      <c r="N18" s="54">
        <v>2472.4540000000002</v>
      </c>
      <c r="O18" s="10" t="s">
        <v>159</v>
      </c>
      <c r="P18" s="54">
        <v>0</v>
      </c>
      <c r="Q18" s="10" t="s">
        <v>241</v>
      </c>
      <c r="R18" s="54">
        <v>10380.762629999999</v>
      </c>
      <c r="S18" s="10" t="s">
        <v>159</v>
      </c>
    </row>
    <row r="19" spans="1:19" x14ac:dyDescent="0.25">
      <c r="A19" s="12" t="s">
        <v>185</v>
      </c>
      <c r="B19" s="54">
        <v>184.71899999999999</v>
      </c>
      <c r="C19" s="10" t="s">
        <v>159</v>
      </c>
      <c r="D19" s="54">
        <v>5206.1000000000004</v>
      </c>
      <c r="E19" s="10" t="s">
        <v>159</v>
      </c>
      <c r="F19" s="54">
        <v>63.709000000000003</v>
      </c>
      <c r="G19" s="10" t="s">
        <v>159</v>
      </c>
      <c r="H19" s="54">
        <v>1676.6569999999999</v>
      </c>
      <c r="I19" s="10" t="s">
        <v>159</v>
      </c>
      <c r="J19" s="54">
        <v>792.62</v>
      </c>
      <c r="K19" s="10" t="s">
        <v>159</v>
      </c>
      <c r="L19" s="54">
        <v>112.154</v>
      </c>
      <c r="M19" s="10" t="s">
        <v>159</v>
      </c>
      <c r="N19" s="54">
        <v>2543.1660000000002</v>
      </c>
      <c r="O19" s="10" t="s">
        <v>159</v>
      </c>
      <c r="P19" s="54">
        <v>0</v>
      </c>
      <c r="Q19" s="10" t="s">
        <v>241</v>
      </c>
      <c r="R19" s="54">
        <v>10579.125</v>
      </c>
      <c r="S19" s="10" t="s">
        <v>159</v>
      </c>
    </row>
    <row r="20" spans="1:19" x14ac:dyDescent="0.25">
      <c r="A20" s="12" t="s">
        <v>186</v>
      </c>
      <c r="B20" s="54">
        <v>177.93199999999999</v>
      </c>
      <c r="C20" s="10" t="s">
        <v>159</v>
      </c>
      <c r="D20" s="54">
        <v>4644.6819999999998</v>
      </c>
      <c r="E20" s="10" t="s">
        <v>159</v>
      </c>
      <c r="F20" s="54">
        <v>72.06359775</v>
      </c>
      <c r="G20" s="10" t="s">
        <v>159</v>
      </c>
      <c r="H20" s="54">
        <v>1802.2173889799999</v>
      </c>
      <c r="I20" s="10" t="s">
        <v>159</v>
      </c>
      <c r="J20" s="54">
        <v>758.45899999999995</v>
      </c>
      <c r="K20" s="10" t="s">
        <v>159</v>
      </c>
      <c r="L20" s="54">
        <v>117.298</v>
      </c>
      <c r="M20" s="10" t="s">
        <v>159</v>
      </c>
      <c r="N20" s="54">
        <v>2611.5079999999998</v>
      </c>
      <c r="O20" s="10" t="s">
        <v>159</v>
      </c>
      <c r="P20" s="54">
        <v>0</v>
      </c>
      <c r="Q20" s="10" t="s">
        <v>241</v>
      </c>
      <c r="R20" s="54">
        <v>10184.159986729999</v>
      </c>
      <c r="S20" s="10" t="s">
        <v>159</v>
      </c>
    </row>
    <row r="21" spans="1:19" x14ac:dyDescent="0.25">
      <c r="A21" s="12" t="s">
        <v>188</v>
      </c>
      <c r="B21" s="54">
        <v>175.114</v>
      </c>
      <c r="C21" s="10" t="s">
        <v>159</v>
      </c>
      <c r="D21" s="54">
        <v>4772.0590000000002</v>
      </c>
      <c r="E21" s="10" t="s">
        <v>159</v>
      </c>
      <c r="F21" s="54">
        <v>78.665192169999997</v>
      </c>
      <c r="G21" s="10" t="s">
        <v>159</v>
      </c>
      <c r="H21" s="54">
        <v>1860.606</v>
      </c>
      <c r="I21" s="10" t="s">
        <v>159</v>
      </c>
      <c r="J21" s="54">
        <v>750.65300000000002</v>
      </c>
      <c r="K21" s="10" t="s">
        <v>159</v>
      </c>
      <c r="L21" s="54">
        <v>123.977</v>
      </c>
      <c r="M21" s="10" t="s">
        <v>159</v>
      </c>
      <c r="N21" s="54">
        <v>2707.2779999999998</v>
      </c>
      <c r="O21" s="10" t="s">
        <v>159</v>
      </c>
      <c r="P21" s="54">
        <v>0</v>
      </c>
      <c r="Q21" s="10" t="s">
        <v>241</v>
      </c>
      <c r="R21" s="54">
        <v>10468.352192169999</v>
      </c>
      <c r="S21" s="10" t="s">
        <v>159</v>
      </c>
    </row>
    <row r="22" spans="1:19" x14ac:dyDescent="0.25">
      <c r="A22" s="12" t="s">
        <v>189</v>
      </c>
      <c r="B22" s="54">
        <v>173.43299999999999</v>
      </c>
      <c r="C22" s="10" t="s">
        <v>159</v>
      </c>
      <c r="D22" s="54">
        <v>4758.5839999999998</v>
      </c>
      <c r="E22" s="10" t="s">
        <v>159</v>
      </c>
      <c r="F22" s="54">
        <v>69.581833000000003</v>
      </c>
      <c r="G22" s="10" t="s">
        <v>159</v>
      </c>
      <c r="H22" s="54">
        <v>1775.511</v>
      </c>
      <c r="I22" s="10" t="s">
        <v>159</v>
      </c>
      <c r="J22" s="54">
        <v>729.37300000000005</v>
      </c>
      <c r="K22" s="10" t="s">
        <v>159</v>
      </c>
      <c r="L22" s="54">
        <v>119.64400000000001</v>
      </c>
      <c r="M22" s="10" t="s">
        <v>159</v>
      </c>
      <c r="N22" s="54">
        <v>2597.1831240000001</v>
      </c>
      <c r="O22" s="10" t="s">
        <v>159</v>
      </c>
      <c r="P22" s="54">
        <v>0</v>
      </c>
      <c r="Q22" s="10" t="s">
        <v>241</v>
      </c>
      <c r="R22" s="54">
        <v>10223.309956999999</v>
      </c>
      <c r="S22" s="10" t="s">
        <v>159</v>
      </c>
    </row>
    <row r="23" spans="1:19" x14ac:dyDescent="0.25">
      <c r="A23" s="12" t="s">
        <v>190</v>
      </c>
      <c r="B23" s="54">
        <v>180.31299999999999</v>
      </c>
      <c r="C23" s="10" t="s">
        <v>159</v>
      </c>
      <c r="D23" s="54">
        <v>4996.8289999999997</v>
      </c>
      <c r="E23" s="10" t="s">
        <v>159</v>
      </c>
      <c r="F23" s="54">
        <v>62.549616</v>
      </c>
      <c r="G23" s="10" t="s">
        <v>159</v>
      </c>
      <c r="H23" s="54">
        <v>1868.357</v>
      </c>
      <c r="I23" s="10" t="s">
        <v>159</v>
      </c>
      <c r="J23" s="54">
        <v>745.46699999999998</v>
      </c>
      <c r="K23" s="10" t="s">
        <v>159</v>
      </c>
      <c r="L23" s="54">
        <v>118.624</v>
      </c>
      <c r="M23" s="10" t="s">
        <v>159</v>
      </c>
      <c r="N23" s="54">
        <v>2651.3679999999999</v>
      </c>
      <c r="O23" s="10" t="s">
        <v>159</v>
      </c>
      <c r="P23" s="54">
        <v>0</v>
      </c>
      <c r="Q23" s="10" t="s">
        <v>241</v>
      </c>
      <c r="R23" s="54">
        <v>10623.507616000001</v>
      </c>
      <c r="S23" s="10" t="s">
        <v>159</v>
      </c>
    </row>
    <row r="24" spans="1:19" x14ac:dyDescent="0.25">
      <c r="A24" s="12" t="s">
        <v>191</v>
      </c>
      <c r="B24" s="54">
        <v>181.59200000000001</v>
      </c>
      <c r="C24" s="10" t="s">
        <v>159</v>
      </c>
      <c r="D24" s="54">
        <v>5179.4880000000003</v>
      </c>
      <c r="E24" s="10" t="s">
        <v>159</v>
      </c>
      <c r="F24" s="54">
        <v>62.673591999999999</v>
      </c>
      <c r="G24" s="10" t="s">
        <v>159</v>
      </c>
      <c r="H24" s="54">
        <v>1948.1279999999999</v>
      </c>
      <c r="I24" s="10" t="s">
        <v>159</v>
      </c>
      <c r="J24" s="54">
        <v>742.78800000000001</v>
      </c>
      <c r="K24" s="10" t="s">
        <v>159</v>
      </c>
      <c r="L24" s="54">
        <v>115.06399999999999</v>
      </c>
      <c r="M24" s="10" t="s">
        <v>159</v>
      </c>
      <c r="N24" s="54">
        <v>2681.4520000000002</v>
      </c>
      <c r="O24" s="10" t="s">
        <v>159</v>
      </c>
      <c r="P24" s="54">
        <v>0</v>
      </c>
      <c r="Q24" s="10" t="s">
        <v>241</v>
      </c>
      <c r="R24" s="54">
        <v>10911.185592</v>
      </c>
      <c r="S24" s="10" t="s">
        <v>159</v>
      </c>
    </row>
    <row r="25" spans="1:19" x14ac:dyDescent="0.25">
      <c r="A25" s="12" t="s">
        <v>192</v>
      </c>
      <c r="B25" s="54">
        <v>177.155</v>
      </c>
      <c r="C25" s="10" t="s">
        <v>159</v>
      </c>
      <c r="D25" s="54">
        <v>5250.473</v>
      </c>
      <c r="E25" s="10" t="s">
        <v>159</v>
      </c>
      <c r="F25" s="54">
        <v>61.135424999999998</v>
      </c>
      <c r="G25" s="10" t="s">
        <v>159</v>
      </c>
      <c r="H25" s="54">
        <v>2004.751</v>
      </c>
      <c r="I25" s="10" t="s">
        <v>159</v>
      </c>
      <c r="J25" s="54">
        <v>730.58799999999997</v>
      </c>
      <c r="K25" s="10" t="s">
        <v>159</v>
      </c>
      <c r="L25" s="54">
        <v>113.337</v>
      </c>
      <c r="M25" s="10" t="s">
        <v>159</v>
      </c>
      <c r="N25" s="54">
        <v>2490.4899999999998</v>
      </c>
      <c r="O25" s="10" t="s">
        <v>159</v>
      </c>
      <c r="P25" s="54">
        <v>0</v>
      </c>
      <c r="Q25" s="10" t="s">
        <v>241</v>
      </c>
      <c r="R25" s="54">
        <v>10827.929425</v>
      </c>
      <c r="S25" s="10" t="s">
        <v>159</v>
      </c>
    </row>
    <row r="26" spans="1:19" x14ac:dyDescent="0.25">
      <c r="A26" s="12" t="s">
        <v>193</v>
      </c>
      <c r="B26" s="54">
        <v>170.61799999999999</v>
      </c>
      <c r="C26" s="10" t="s">
        <v>159</v>
      </c>
      <c r="D26" s="54">
        <v>5402.8339999999998</v>
      </c>
      <c r="E26" s="10" t="s">
        <v>159</v>
      </c>
      <c r="F26" s="54">
        <v>68.838209000000006</v>
      </c>
      <c r="G26" s="10" t="s">
        <v>159</v>
      </c>
      <c r="H26" s="54">
        <v>2063.7049999999999</v>
      </c>
      <c r="I26" s="10" t="s">
        <v>159</v>
      </c>
      <c r="J26" s="54">
        <v>731.00699999999995</v>
      </c>
      <c r="K26" s="10" t="s">
        <v>159</v>
      </c>
      <c r="L26" s="54">
        <v>111.04900000000001</v>
      </c>
      <c r="M26" s="10" t="s">
        <v>159</v>
      </c>
      <c r="N26" s="54">
        <v>2504.34330215</v>
      </c>
      <c r="O26" s="10" t="s">
        <v>159</v>
      </c>
      <c r="P26" s="54">
        <v>0</v>
      </c>
      <c r="Q26" s="10" t="s">
        <v>241</v>
      </c>
      <c r="R26" s="54">
        <v>11052.39451115</v>
      </c>
      <c r="S26" s="10" t="s">
        <v>159</v>
      </c>
    </row>
    <row r="27" spans="1:19" x14ac:dyDescent="0.25">
      <c r="A27" s="12" t="s">
        <v>194</v>
      </c>
      <c r="B27" s="54">
        <v>167.45400000000001</v>
      </c>
      <c r="C27" s="10" t="s">
        <v>159</v>
      </c>
      <c r="D27" s="54">
        <v>5744.2910000000002</v>
      </c>
      <c r="E27" s="10" t="s">
        <v>159</v>
      </c>
      <c r="F27" s="54">
        <v>82.629459999999995</v>
      </c>
      <c r="G27" s="10" t="s">
        <v>159</v>
      </c>
      <c r="H27" s="54">
        <v>2182.8389999999999</v>
      </c>
      <c r="I27" s="10" t="s">
        <v>159</v>
      </c>
      <c r="J27" s="54">
        <v>725.90800000000002</v>
      </c>
      <c r="K27" s="10" t="s">
        <v>159</v>
      </c>
      <c r="L27" s="54">
        <v>113.85980000000001</v>
      </c>
      <c r="M27" s="10" t="s">
        <v>159</v>
      </c>
      <c r="N27" s="54">
        <v>2571.9259999999999</v>
      </c>
      <c r="O27" s="10" t="s">
        <v>159</v>
      </c>
      <c r="P27" s="54">
        <v>0</v>
      </c>
      <c r="Q27" s="10" t="s">
        <v>241</v>
      </c>
      <c r="R27" s="54">
        <v>11588.90726</v>
      </c>
      <c r="S27" s="10" t="s">
        <v>159</v>
      </c>
    </row>
    <row r="28" spans="1:19" x14ac:dyDescent="0.25">
      <c r="A28" s="12" t="s">
        <v>196</v>
      </c>
      <c r="B28" s="54">
        <v>168.49299999999999</v>
      </c>
      <c r="C28" s="10" t="s">
        <v>159</v>
      </c>
      <c r="D28" s="54">
        <v>6102.6289999999999</v>
      </c>
      <c r="E28" s="10" t="s">
        <v>159</v>
      </c>
      <c r="F28" s="54">
        <v>87.075000000000003</v>
      </c>
      <c r="G28" s="10" t="s">
        <v>159</v>
      </c>
      <c r="H28" s="54">
        <v>2266.511</v>
      </c>
      <c r="I28" s="10" t="s">
        <v>159</v>
      </c>
      <c r="J28" s="54">
        <v>718.60299999999995</v>
      </c>
      <c r="K28" s="10" t="s">
        <v>159</v>
      </c>
      <c r="L28" s="54">
        <v>114.244</v>
      </c>
      <c r="M28" s="10" t="s">
        <v>159</v>
      </c>
      <c r="N28" s="54">
        <v>2616.703</v>
      </c>
      <c r="O28" s="10" t="s">
        <v>159</v>
      </c>
      <c r="P28" s="54">
        <v>0</v>
      </c>
      <c r="Q28" s="10" t="s">
        <v>241</v>
      </c>
      <c r="R28" s="54">
        <v>12074.258</v>
      </c>
      <c r="S28" s="10" t="s">
        <v>159</v>
      </c>
    </row>
    <row r="29" spans="1:19" x14ac:dyDescent="0.25">
      <c r="A29" s="12" t="s">
        <v>197</v>
      </c>
      <c r="B29" s="54">
        <v>168.75399999999999</v>
      </c>
      <c r="C29" s="10" t="s">
        <v>159</v>
      </c>
      <c r="D29" s="54">
        <v>6188.42</v>
      </c>
      <c r="E29" s="10" t="s">
        <v>159</v>
      </c>
      <c r="F29" s="54">
        <v>92.648443</v>
      </c>
      <c r="G29" s="10" t="s">
        <v>159</v>
      </c>
      <c r="H29" s="54">
        <v>2286.2770953499999</v>
      </c>
      <c r="I29" s="10" t="s">
        <v>159</v>
      </c>
      <c r="J29" s="54">
        <v>680.27499999999998</v>
      </c>
      <c r="K29" s="10" t="s">
        <v>159</v>
      </c>
      <c r="L29" s="54">
        <v>110.3279</v>
      </c>
      <c r="M29" s="10" t="s">
        <v>159</v>
      </c>
      <c r="N29" s="54">
        <v>2609.5300603300002</v>
      </c>
      <c r="O29" s="10" t="s">
        <v>159</v>
      </c>
      <c r="P29" s="54">
        <v>0</v>
      </c>
      <c r="Q29" s="10" t="s">
        <v>241</v>
      </c>
      <c r="R29" s="54">
        <v>12136.232498679999</v>
      </c>
      <c r="S29" s="10" t="s">
        <v>159</v>
      </c>
    </row>
    <row r="30" spans="1:19" x14ac:dyDescent="0.25">
      <c r="A30" s="12" t="s">
        <v>199</v>
      </c>
      <c r="B30" s="54">
        <v>168.09</v>
      </c>
      <c r="C30" s="10" t="s">
        <v>159</v>
      </c>
      <c r="D30" s="54">
        <v>6386.7730000000001</v>
      </c>
      <c r="E30" s="10" t="s">
        <v>180</v>
      </c>
      <c r="F30" s="54">
        <v>103.39700000000001</v>
      </c>
      <c r="G30" s="10" t="s">
        <v>159</v>
      </c>
      <c r="H30" s="54">
        <v>2378.54</v>
      </c>
      <c r="I30" s="10" t="s">
        <v>159</v>
      </c>
      <c r="J30" s="54">
        <v>682.25199999999995</v>
      </c>
      <c r="K30" s="10" t="s">
        <v>159</v>
      </c>
      <c r="L30" s="54">
        <v>106.086063</v>
      </c>
      <c r="M30" s="10" t="s">
        <v>159</v>
      </c>
      <c r="N30" s="54">
        <v>2695.2840248000002</v>
      </c>
      <c r="O30" s="10" t="s">
        <v>159</v>
      </c>
      <c r="P30" s="54">
        <v>0</v>
      </c>
      <c r="Q30" s="10" t="s">
        <v>241</v>
      </c>
      <c r="R30" s="54">
        <v>12520.4220878</v>
      </c>
      <c r="S30" s="10" t="s">
        <v>159</v>
      </c>
    </row>
    <row r="31" spans="1:19" x14ac:dyDescent="0.25">
      <c r="A31" s="12" t="s">
        <v>200</v>
      </c>
      <c r="B31" s="54">
        <v>166.97399999999999</v>
      </c>
      <c r="C31" s="10" t="s">
        <v>159</v>
      </c>
      <c r="D31" s="54">
        <v>6531.4034000000001</v>
      </c>
      <c r="E31" s="10" t="s">
        <v>159</v>
      </c>
      <c r="F31" s="54">
        <v>106.836</v>
      </c>
      <c r="G31" s="10" t="s">
        <v>159</v>
      </c>
      <c r="H31" s="54">
        <v>2427.1816311799798</v>
      </c>
      <c r="I31" s="10" t="s">
        <v>159</v>
      </c>
      <c r="J31" s="54">
        <v>681.649</v>
      </c>
      <c r="K31" s="10" t="s">
        <v>159</v>
      </c>
      <c r="L31" s="54">
        <v>104.496962</v>
      </c>
      <c r="M31" s="10" t="s">
        <v>159</v>
      </c>
      <c r="N31" s="54">
        <v>2698.7071793499999</v>
      </c>
      <c r="O31" s="10" t="s">
        <v>159</v>
      </c>
      <c r="P31" s="54">
        <v>0</v>
      </c>
      <c r="Q31" s="10" t="s">
        <v>241</v>
      </c>
      <c r="R31" s="54">
        <v>12717.24817253</v>
      </c>
      <c r="S31" s="10" t="s">
        <v>159</v>
      </c>
    </row>
    <row r="32" spans="1:19" x14ac:dyDescent="0.25">
      <c r="A32" s="15" t="s">
        <v>203</v>
      </c>
      <c r="B32" s="55">
        <v>126.125</v>
      </c>
      <c r="C32" s="14" t="s">
        <v>159</v>
      </c>
      <c r="D32" s="55">
        <v>5560.616</v>
      </c>
      <c r="E32" s="14" t="s">
        <v>159</v>
      </c>
      <c r="F32" s="55">
        <v>90.762</v>
      </c>
      <c r="G32" s="14" t="s">
        <v>159</v>
      </c>
      <c r="H32" s="55">
        <v>1841.5145235099999</v>
      </c>
      <c r="I32" s="14" t="s">
        <v>159</v>
      </c>
      <c r="J32" s="55">
        <v>511.49</v>
      </c>
      <c r="K32" s="14" t="s">
        <v>159</v>
      </c>
      <c r="L32" s="55">
        <v>79.485431000000005</v>
      </c>
      <c r="M32" s="14" t="s">
        <v>159</v>
      </c>
      <c r="N32" s="55">
        <v>1988.2111311199999</v>
      </c>
      <c r="O32" s="14" t="s">
        <v>159</v>
      </c>
      <c r="P32" s="55">
        <v>0</v>
      </c>
      <c r="Q32" s="14" t="s">
        <v>241</v>
      </c>
      <c r="R32" s="55">
        <v>10198.204085629999</v>
      </c>
      <c r="S32" s="14" t="s">
        <v>159</v>
      </c>
    </row>
    <row r="34" spans="1:2" x14ac:dyDescent="0.25">
      <c r="A34" s="16" t="s">
        <v>204</v>
      </c>
      <c r="B34" s="16" t="s">
        <v>218</v>
      </c>
    </row>
    <row r="36" spans="1:2" x14ac:dyDescent="0.25">
      <c r="B36" s="16" t="s">
        <v>242</v>
      </c>
    </row>
    <row r="37" spans="1:2" x14ac:dyDescent="0.25">
      <c r="B37" s="16" t="s">
        <v>243</v>
      </c>
    </row>
    <row r="39" spans="1:2" x14ac:dyDescent="0.25">
      <c r="B39" s="16" t="s">
        <v>244</v>
      </c>
    </row>
    <row r="42" spans="1:2" x14ac:dyDescent="0.25">
      <c r="A42" s="17" t="str">
        <f>HYPERLINK("#'GAMING_MACHINES 4'!A2", "&lt;&lt;&lt; Previous table")</f>
        <v>&lt;&lt;&lt; Previous table</v>
      </c>
    </row>
    <row r="43" spans="1:2" x14ac:dyDescent="0.25">
      <c r="A43" s="17" t="str">
        <f>HYPERLINK("#'GAMING_MACHINES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4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HYPERLINK("#'INDEX'!B26", "Link to index")</f>
        <v>Link to index</v>
      </c>
    </row>
    <row r="2" spans="1:19" ht="15.75" customHeight="1" x14ac:dyDescent="0.25">
      <c r="A2" s="287" t="s">
        <v>249</v>
      </c>
      <c r="B2" s="286"/>
      <c r="C2" s="286"/>
      <c r="D2" s="286"/>
      <c r="E2" s="286"/>
      <c r="F2" s="286"/>
      <c r="G2" s="286"/>
      <c r="H2" s="286"/>
      <c r="I2" s="286"/>
      <c r="J2" s="286"/>
      <c r="K2" s="286"/>
      <c r="L2" s="286"/>
      <c r="M2" s="286"/>
      <c r="N2" s="286"/>
      <c r="O2" s="286"/>
      <c r="P2" s="286"/>
      <c r="Q2" s="286"/>
      <c r="R2" s="286"/>
      <c r="S2" s="286"/>
    </row>
    <row r="3" spans="1:19" ht="15.75" customHeight="1" x14ac:dyDescent="0.25">
      <c r="A3" s="287" t="s">
        <v>44</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56">
        <v>198.118913249211</v>
      </c>
      <c r="C7" s="10" t="s">
        <v>159</v>
      </c>
      <c r="D7" s="56">
        <v>4041.0305410094602</v>
      </c>
      <c r="E7" s="10" t="s">
        <v>159</v>
      </c>
      <c r="F7" s="56">
        <v>6.5697160883280796</v>
      </c>
      <c r="G7" s="10" t="s">
        <v>159</v>
      </c>
      <c r="H7" s="56">
        <v>713.92739747634096</v>
      </c>
      <c r="I7" s="10" t="s">
        <v>159</v>
      </c>
      <c r="J7" s="56">
        <v>338.36775236593098</v>
      </c>
      <c r="K7" s="10" t="s">
        <v>159</v>
      </c>
      <c r="L7" s="56">
        <v>0</v>
      </c>
      <c r="M7" s="10" t="s">
        <v>159</v>
      </c>
      <c r="N7" s="56">
        <v>1657.2948296530001</v>
      </c>
      <c r="O7" s="10" t="s">
        <v>159</v>
      </c>
      <c r="P7" s="56">
        <v>0</v>
      </c>
      <c r="Q7" s="10" t="s">
        <v>241</v>
      </c>
      <c r="R7" s="56">
        <v>6955.30914984227</v>
      </c>
      <c r="S7" s="10" t="s">
        <v>159</v>
      </c>
    </row>
    <row r="8" spans="1:19" x14ac:dyDescent="0.25">
      <c r="A8" s="12" t="s">
        <v>171</v>
      </c>
      <c r="B8" s="56">
        <v>205.700947049924</v>
      </c>
      <c r="C8" s="10" t="s">
        <v>159</v>
      </c>
      <c r="D8" s="56">
        <v>4196.4880105900202</v>
      </c>
      <c r="E8" s="10" t="s">
        <v>159</v>
      </c>
      <c r="F8" s="56">
        <v>11.175202193645999</v>
      </c>
      <c r="G8" s="10" t="s">
        <v>159</v>
      </c>
      <c r="H8" s="56">
        <v>788.59614674735303</v>
      </c>
      <c r="I8" s="10" t="s">
        <v>159</v>
      </c>
      <c r="J8" s="56">
        <v>558.77148714069597</v>
      </c>
      <c r="K8" s="10" t="s">
        <v>159</v>
      </c>
      <c r="L8" s="56">
        <v>0</v>
      </c>
      <c r="M8" s="10" t="s">
        <v>159</v>
      </c>
      <c r="N8" s="56">
        <v>2181.5121225416001</v>
      </c>
      <c r="O8" s="10" t="s">
        <v>159</v>
      </c>
      <c r="P8" s="56">
        <v>0</v>
      </c>
      <c r="Q8" s="10" t="s">
        <v>241</v>
      </c>
      <c r="R8" s="56">
        <v>7942.24391626324</v>
      </c>
      <c r="S8" s="10" t="s">
        <v>159</v>
      </c>
    </row>
    <row r="9" spans="1:19" x14ac:dyDescent="0.25">
      <c r="A9" s="12" t="s">
        <v>172</v>
      </c>
      <c r="B9" s="56">
        <v>205.34677761194001</v>
      </c>
      <c r="C9" s="10" t="s">
        <v>159</v>
      </c>
      <c r="D9" s="56">
        <v>4290.0869253731298</v>
      </c>
      <c r="E9" s="10" t="s">
        <v>159</v>
      </c>
      <c r="F9" s="56">
        <v>26.5471059701492</v>
      </c>
      <c r="G9" s="10" t="s">
        <v>159</v>
      </c>
      <c r="H9" s="56">
        <v>896.24846417910499</v>
      </c>
      <c r="I9" s="10" t="s">
        <v>159</v>
      </c>
      <c r="J9" s="56">
        <v>629.01945522388098</v>
      </c>
      <c r="K9" s="10" t="s">
        <v>159</v>
      </c>
      <c r="L9" s="56">
        <v>9.5616552238805994</v>
      </c>
      <c r="M9" s="10" t="s">
        <v>159</v>
      </c>
      <c r="N9" s="56">
        <v>2513.9658641791002</v>
      </c>
      <c r="O9" s="10" t="s">
        <v>159</v>
      </c>
      <c r="P9" s="56">
        <v>0</v>
      </c>
      <c r="Q9" s="10" t="s">
        <v>241</v>
      </c>
      <c r="R9" s="56">
        <v>8570.7762477611905</v>
      </c>
      <c r="S9" s="10" t="s">
        <v>159</v>
      </c>
    </row>
    <row r="10" spans="1:19" x14ac:dyDescent="0.25">
      <c r="A10" s="12" t="s">
        <v>173</v>
      </c>
      <c r="B10" s="56">
        <v>219.59341940298501</v>
      </c>
      <c r="C10" s="10" t="s">
        <v>159</v>
      </c>
      <c r="D10" s="56">
        <v>5161.7465492537303</v>
      </c>
      <c r="E10" s="10" t="s">
        <v>159</v>
      </c>
      <c r="F10" s="56">
        <v>34.072786567164201</v>
      </c>
      <c r="G10" s="10" t="s">
        <v>159</v>
      </c>
      <c r="H10" s="56">
        <v>1040.08255970149</v>
      </c>
      <c r="I10" s="10" t="s">
        <v>159</v>
      </c>
      <c r="J10" s="56">
        <v>681.47127313432804</v>
      </c>
      <c r="K10" s="10" t="s">
        <v>159</v>
      </c>
      <c r="L10" s="56">
        <v>40.868002985074597</v>
      </c>
      <c r="M10" s="10" t="s">
        <v>159</v>
      </c>
      <c r="N10" s="56">
        <v>2955.1679552238802</v>
      </c>
      <c r="O10" s="10" t="s">
        <v>159</v>
      </c>
      <c r="P10" s="56">
        <v>0</v>
      </c>
      <c r="Q10" s="10" t="s">
        <v>241</v>
      </c>
      <c r="R10" s="56">
        <v>10133.002546268701</v>
      </c>
      <c r="S10" s="10" t="s">
        <v>159</v>
      </c>
    </row>
    <row r="11" spans="1:19" x14ac:dyDescent="0.25">
      <c r="A11" s="12" t="s">
        <v>174</v>
      </c>
      <c r="B11" s="56">
        <v>251.18333480826001</v>
      </c>
      <c r="C11" s="10" t="s">
        <v>159</v>
      </c>
      <c r="D11" s="56">
        <v>5951.3605589970502</v>
      </c>
      <c r="E11" s="10" t="s">
        <v>159</v>
      </c>
      <c r="F11" s="56">
        <v>41.462579646017701</v>
      </c>
      <c r="G11" s="10" t="s">
        <v>159</v>
      </c>
      <c r="H11" s="56">
        <v>1292.5140516224201</v>
      </c>
      <c r="I11" s="10" t="s">
        <v>159</v>
      </c>
      <c r="J11" s="56">
        <v>755.06366076696202</v>
      </c>
      <c r="K11" s="10" t="s">
        <v>159</v>
      </c>
      <c r="L11" s="56">
        <v>67.049685840707994</v>
      </c>
      <c r="M11" s="10" t="s">
        <v>159</v>
      </c>
      <c r="N11" s="56">
        <v>3334.8084719764001</v>
      </c>
      <c r="O11" s="10" t="s">
        <v>159</v>
      </c>
      <c r="P11" s="56">
        <v>0</v>
      </c>
      <c r="Q11" s="10" t="s">
        <v>241</v>
      </c>
      <c r="R11" s="56">
        <v>11693.4423436578</v>
      </c>
      <c r="S11" s="10" t="s">
        <v>159</v>
      </c>
    </row>
    <row r="12" spans="1:19" x14ac:dyDescent="0.25">
      <c r="A12" s="12" t="s">
        <v>175</v>
      </c>
      <c r="B12" s="56">
        <v>261.466995677233</v>
      </c>
      <c r="C12" s="10" t="s">
        <v>159</v>
      </c>
      <c r="D12" s="56">
        <v>6472.1963155619596</v>
      </c>
      <c r="E12" s="10" t="s">
        <v>159</v>
      </c>
      <c r="F12" s="56">
        <v>44.1360489913545</v>
      </c>
      <c r="G12" s="10" t="s">
        <v>159</v>
      </c>
      <c r="H12" s="56">
        <v>1452.5901599423601</v>
      </c>
      <c r="I12" s="10" t="s">
        <v>159</v>
      </c>
      <c r="J12" s="56">
        <v>810.21175648414999</v>
      </c>
      <c r="K12" s="10" t="s">
        <v>159</v>
      </c>
      <c r="L12" s="56">
        <v>101.317523054755</v>
      </c>
      <c r="M12" s="10" t="s">
        <v>159</v>
      </c>
      <c r="N12" s="56">
        <v>3618.6425360230501</v>
      </c>
      <c r="O12" s="10" t="s">
        <v>159</v>
      </c>
      <c r="P12" s="56">
        <v>0</v>
      </c>
      <c r="Q12" s="10" t="s">
        <v>241</v>
      </c>
      <c r="R12" s="56">
        <v>12760.561335734899</v>
      </c>
      <c r="S12" s="10" t="s">
        <v>159</v>
      </c>
    </row>
    <row r="13" spans="1:19" x14ac:dyDescent="0.25">
      <c r="A13" s="12" t="s">
        <v>176</v>
      </c>
      <c r="B13" s="56">
        <v>263.484741847826</v>
      </c>
      <c r="C13" s="10" t="s">
        <v>159</v>
      </c>
      <c r="D13" s="56">
        <v>6475.87991304348</v>
      </c>
      <c r="E13" s="10" t="s">
        <v>159</v>
      </c>
      <c r="F13" s="56">
        <v>44.0037282608696</v>
      </c>
      <c r="G13" s="10" t="s">
        <v>159</v>
      </c>
      <c r="H13" s="56">
        <v>1594.01902173913</v>
      </c>
      <c r="I13" s="10" t="s">
        <v>159</v>
      </c>
      <c r="J13" s="56">
        <v>854.33917527173901</v>
      </c>
      <c r="K13" s="10" t="s">
        <v>159</v>
      </c>
      <c r="L13" s="56">
        <v>127.314016304348</v>
      </c>
      <c r="M13" s="10" t="s">
        <v>159</v>
      </c>
      <c r="N13" s="56">
        <v>3719.4437418478301</v>
      </c>
      <c r="O13" s="10" t="s">
        <v>159</v>
      </c>
      <c r="P13" s="56">
        <v>0</v>
      </c>
      <c r="Q13" s="10" t="s">
        <v>241</v>
      </c>
      <c r="R13" s="56">
        <v>13078.4843383152</v>
      </c>
      <c r="S13" s="10" t="s">
        <v>159</v>
      </c>
    </row>
    <row r="14" spans="1:19" x14ac:dyDescent="0.25">
      <c r="A14" s="12" t="s">
        <v>177</v>
      </c>
      <c r="B14" s="56">
        <v>266.55629326287999</v>
      </c>
      <c r="C14" s="10" t="s">
        <v>159</v>
      </c>
      <c r="D14" s="56">
        <v>6582.8210422721304</v>
      </c>
      <c r="E14" s="10" t="s">
        <v>159</v>
      </c>
      <c r="F14" s="56">
        <v>56.352166446499297</v>
      </c>
      <c r="G14" s="10" t="s">
        <v>159</v>
      </c>
      <c r="H14" s="56">
        <v>1726.1798071334199</v>
      </c>
      <c r="I14" s="10" t="s">
        <v>159</v>
      </c>
      <c r="J14" s="56">
        <v>927.45547952443906</v>
      </c>
      <c r="K14" s="10" t="s">
        <v>159</v>
      </c>
      <c r="L14" s="56">
        <v>151.03817305151901</v>
      </c>
      <c r="M14" s="10" t="s">
        <v>159</v>
      </c>
      <c r="N14" s="56">
        <v>3917.10374108322</v>
      </c>
      <c r="O14" s="10" t="s">
        <v>159</v>
      </c>
      <c r="P14" s="56">
        <v>0</v>
      </c>
      <c r="Q14" s="10" t="s">
        <v>241</v>
      </c>
      <c r="R14" s="56">
        <v>13627.506702774101</v>
      </c>
      <c r="S14" s="10" t="s">
        <v>159</v>
      </c>
    </row>
    <row r="15" spans="1:19" x14ac:dyDescent="0.25">
      <c r="A15" s="12" t="s">
        <v>178</v>
      </c>
      <c r="B15" s="56">
        <v>270.78694999999999</v>
      </c>
      <c r="C15" s="10" t="s">
        <v>159</v>
      </c>
      <c r="D15" s="56">
        <v>6614.7692500000003</v>
      </c>
      <c r="E15" s="10" t="s">
        <v>159</v>
      </c>
      <c r="F15" s="56">
        <v>62.3608166666667</v>
      </c>
      <c r="G15" s="10" t="s">
        <v>159</v>
      </c>
      <c r="H15" s="56">
        <v>1895.1125999999999</v>
      </c>
      <c r="I15" s="10" t="s">
        <v>159</v>
      </c>
      <c r="J15" s="56">
        <v>992.46124999999995</v>
      </c>
      <c r="K15" s="10" t="s">
        <v>159</v>
      </c>
      <c r="L15" s="56">
        <v>165.78919999999999</v>
      </c>
      <c r="M15" s="10" t="s">
        <v>159</v>
      </c>
      <c r="N15" s="56">
        <v>3462.5776333333301</v>
      </c>
      <c r="O15" s="10" t="s">
        <v>159</v>
      </c>
      <c r="P15" s="56">
        <v>0</v>
      </c>
      <c r="Q15" s="10" t="s">
        <v>241</v>
      </c>
      <c r="R15" s="56">
        <v>13463.8577</v>
      </c>
      <c r="S15" s="10" t="s">
        <v>159</v>
      </c>
    </row>
    <row r="16" spans="1:19" x14ac:dyDescent="0.25">
      <c r="A16" s="12" t="s">
        <v>182</v>
      </c>
      <c r="B16" s="56">
        <v>277.61049311639499</v>
      </c>
      <c r="C16" s="10" t="s">
        <v>159</v>
      </c>
      <c r="D16" s="56">
        <v>6767.4175331664601</v>
      </c>
      <c r="E16" s="10" t="s">
        <v>159</v>
      </c>
      <c r="F16" s="56">
        <v>65.162703379223998</v>
      </c>
      <c r="G16" s="10" t="s">
        <v>159</v>
      </c>
      <c r="H16" s="56">
        <v>2170.6116433041302</v>
      </c>
      <c r="I16" s="10" t="s">
        <v>159</v>
      </c>
      <c r="J16" s="56">
        <v>1047.8220625782201</v>
      </c>
      <c r="K16" s="10" t="s">
        <v>159</v>
      </c>
      <c r="L16" s="56">
        <v>179.072901126408</v>
      </c>
      <c r="M16" s="10" t="s">
        <v>159</v>
      </c>
      <c r="N16" s="56">
        <v>3317.4100600750899</v>
      </c>
      <c r="O16" s="10" t="s">
        <v>159</v>
      </c>
      <c r="P16" s="56">
        <v>0</v>
      </c>
      <c r="Q16" s="10" t="s">
        <v>241</v>
      </c>
      <c r="R16" s="56">
        <v>13825.1073967459</v>
      </c>
      <c r="S16" s="10" t="s">
        <v>159</v>
      </c>
    </row>
    <row r="17" spans="1:19" x14ac:dyDescent="0.25">
      <c r="A17" s="12" t="s">
        <v>183</v>
      </c>
      <c r="B17" s="56">
        <v>261.926129584352</v>
      </c>
      <c r="C17" s="10" t="s">
        <v>159</v>
      </c>
      <c r="D17" s="56">
        <v>6951.89673471883</v>
      </c>
      <c r="E17" s="10" t="s">
        <v>159</v>
      </c>
      <c r="F17" s="56">
        <v>70.579828850855705</v>
      </c>
      <c r="G17" s="10" t="s">
        <v>159</v>
      </c>
      <c r="H17" s="56">
        <v>2372.6533936430301</v>
      </c>
      <c r="I17" s="10" t="s">
        <v>159</v>
      </c>
      <c r="J17" s="56">
        <v>1059.75966625917</v>
      </c>
      <c r="K17" s="10" t="s">
        <v>159</v>
      </c>
      <c r="L17" s="56">
        <v>177.81307823960901</v>
      </c>
      <c r="M17" s="10" t="s">
        <v>159</v>
      </c>
      <c r="N17" s="56">
        <v>3384.7539951100198</v>
      </c>
      <c r="O17" s="10" t="s">
        <v>159</v>
      </c>
      <c r="P17" s="56">
        <v>0</v>
      </c>
      <c r="Q17" s="10" t="s">
        <v>241</v>
      </c>
      <c r="R17" s="56">
        <v>14279.382826405899</v>
      </c>
      <c r="S17" s="10" t="s">
        <v>159</v>
      </c>
    </row>
    <row r="18" spans="1:19" x14ac:dyDescent="0.25">
      <c r="A18" s="12" t="s">
        <v>184</v>
      </c>
      <c r="B18" s="56">
        <v>263.15306990521299</v>
      </c>
      <c r="C18" s="10" t="s">
        <v>159</v>
      </c>
      <c r="D18" s="56">
        <v>6886.5517345971602</v>
      </c>
      <c r="E18" s="10" t="s">
        <v>159</v>
      </c>
      <c r="F18" s="56">
        <v>77.910556765402802</v>
      </c>
      <c r="G18" s="10" t="s">
        <v>159</v>
      </c>
      <c r="H18" s="56">
        <v>2434.0332665876799</v>
      </c>
      <c r="I18" s="10" t="s">
        <v>159</v>
      </c>
      <c r="J18" s="56">
        <v>1029.5545308056901</v>
      </c>
      <c r="K18" s="10" t="s">
        <v>159</v>
      </c>
      <c r="L18" s="56">
        <v>149.926088862559</v>
      </c>
      <c r="M18" s="10" t="s">
        <v>159</v>
      </c>
      <c r="N18" s="56">
        <v>3389.3711824644602</v>
      </c>
      <c r="O18" s="10" t="s">
        <v>159</v>
      </c>
      <c r="P18" s="56">
        <v>0</v>
      </c>
      <c r="Q18" s="10" t="s">
        <v>241</v>
      </c>
      <c r="R18" s="56">
        <v>14230.5004299882</v>
      </c>
      <c r="S18" s="10" t="s">
        <v>159</v>
      </c>
    </row>
    <row r="19" spans="1:19" x14ac:dyDescent="0.25">
      <c r="A19" s="12" t="s">
        <v>185</v>
      </c>
      <c r="B19" s="56">
        <v>245.93772497123101</v>
      </c>
      <c r="C19" s="10" t="s">
        <v>159</v>
      </c>
      <c r="D19" s="56">
        <v>6931.48181818182</v>
      </c>
      <c r="E19" s="10" t="s">
        <v>159</v>
      </c>
      <c r="F19" s="56">
        <v>84.823144994246306</v>
      </c>
      <c r="G19" s="10" t="s">
        <v>159</v>
      </c>
      <c r="H19" s="56">
        <v>2232.3269838895299</v>
      </c>
      <c r="I19" s="10" t="s">
        <v>159</v>
      </c>
      <c r="J19" s="56">
        <v>1055.30649021864</v>
      </c>
      <c r="K19" s="10" t="s">
        <v>159</v>
      </c>
      <c r="L19" s="56">
        <v>149.32356501726099</v>
      </c>
      <c r="M19" s="10" t="s">
        <v>159</v>
      </c>
      <c r="N19" s="56">
        <v>3386.0104280782498</v>
      </c>
      <c r="O19" s="10" t="s">
        <v>159</v>
      </c>
      <c r="P19" s="56">
        <v>0</v>
      </c>
      <c r="Q19" s="10" t="s">
        <v>241</v>
      </c>
      <c r="R19" s="56">
        <v>14085.210155351</v>
      </c>
      <c r="S19" s="10" t="s">
        <v>159</v>
      </c>
    </row>
    <row r="20" spans="1:19" x14ac:dyDescent="0.25">
      <c r="A20" s="12" t="s">
        <v>186</v>
      </c>
      <c r="B20" s="56">
        <v>229.25091759465499</v>
      </c>
      <c r="C20" s="10" t="s">
        <v>159</v>
      </c>
      <c r="D20" s="56">
        <v>5984.2951826280596</v>
      </c>
      <c r="E20" s="10" t="s">
        <v>159</v>
      </c>
      <c r="F20" s="56">
        <v>92.848087524220503</v>
      </c>
      <c r="G20" s="10" t="s">
        <v>159</v>
      </c>
      <c r="H20" s="56">
        <v>2322.01060027824</v>
      </c>
      <c r="I20" s="10" t="s">
        <v>159</v>
      </c>
      <c r="J20" s="56">
        <v>977.212765033408</v>
      </c>
      <c r="K20" s="10" t="s">
        <v>159</v>
      </c>
      <c r="L20" s="56">
        <v>151.128937639198</v>
      </c>
      <c r="M20" s="10" t="s">
        <v>159</v>
      </c>
      <c r="N20" s="56">
        <v>3364.7157639198199</v>
      </c>
      <c r="O20" s="10" t="s">
        <v>159</v>
      </c>
      <c r="P20" s="56">
        <v>0</v>
      </c>
      <c r="Q20" s="10" t="s">
        <v>241</v>
      </c>
      <c r="R20" s="56">
        <v>13121.4622546176</v>
      </c>
      <c r="S20" s="10" t="s">
        <v>159</v>
      </c>
    </row>
    <row r="21" spans="1:19" x14ac:dyDescent="0.25">
      <c r="A21" s="12" t="s">
        <v>188</v>
      </c>
      <c r="B21" s="56">
        <v>218.79794600432001</v>
      </c>
      <c r="C21" s="10" t="s">
        <v>159</v>
      </c>
      <c r="D21" s="56">
        <v>5962.4970442764597</v>
      </c>
      <c r="E21" s="10" t="s">
        <v>159</v>
      </c>
      <c r="F21" s="56">
        <v>98.289014406792703</v>
      </c>
      <c r="G21" s="10" t="s">
        <v>159</v>
      </c>
      <c r="H21" s="56">
        <v>2324.7528531317498</v>
      </c>
      <c r="I21" s="10" t="s">
        <v>159</v>
      </c>
      <c r="J21" s="56">
        <v>937.91092980561598</v>
      </c>
      <c r="K21" s="10" t="s">
        <v>159</v>
      </c>
      <c r="L21" s="56">
        <v>154.90430777537799</v>
      </c>
      <c r="M21" s="10" t="s">
        <v>159</v>
      </c>
      <c r="N21" s="56">
        <v>3382.63568682505</v>
      </c>
      <c r="O21" s="10" t="s">
        <v>159</v>
      </c>
      <c r="P21" s="56">
        <v>0</v>
      </c>
      <c r="Q21" s="10" t="s">
        <v>241</v>
      </c>
      <c r="R21" s="56">
        <v>13079.787782225399</v>
      </c>
      <c r="S21" s="10" t="s">
        <v>159</v>
      </c>
    </row>
    <row r="22" spans="1:19" x14ac:dyDescent="0.25">
      <c r="A22" s="12" t="s">
        <v>189</v>
      </c>
      <c r="B22" s="56">
        <v>211.66875632911399</v>
      </c>
      <c r="C22" s="10" t="s">
        <v>159</v>
      </c>
      <c r="D22" s="56">
        <v>5807.6811054852296</v>
      </c>
      <c r="E22" s="10" t="s">
        <v>159</v>
      </c>
      <c r="F22" s="56">
        <v>84.922131625527399</v>
      </c>
      <c r="G22" s="10" t="s">
        <v>159</v>
      </c>
      <c r="H22" s="56">
        <v>2166.9474968354398</v>
      </c>
      <c r="I22" s="10" t="s">
        <v>159</v>
      </c>
      <c r="J22" s="56">
        <v>890.17358755274302</v>
      </c>
      <c r="K22" s="10" t="s">
        <v>159</v>
      </c>
      <c r="L22" s="56">
        <v>146.02121097046401</v>
      </c>
      <c r="M22" s="10" t="s">
        <v>159</v>
      </c>
      <c r="N22" s="56">
        <v>3169.7688549240502</v>
      </c>
      <c r="O22" s="10" t="s">
        <v>159</v>
      </c>
      <c r="P22" s="56">
        <v>0</v>
      </c>
      <c r="Q22" s="10" t="s">
        <v>241</v>
      </c>
      <c r="R22" s="56">
        <v>12477.183143722599</v>
      </c>
      <c r="S22" s="10" t="s">
        <v>159</v>
      </c>
    </row>
    <row r="23" spans="1:19" x14ac:dyDescent="0.25">
      <c r="A23" s="12" t="s">
        <v>190</v>
      </c>
      <c r="B23" s="56">
        <v>213.53340941658101</v>
      </c>
      <c r="C23" s="10" t="s">
        <v>159</v>
      </c>
      <c r="D23" s="56">
        <v>5917.4320910951901</v>
      </c>
      <c r="E23" s="10" t="s">
        <v>159</v>
      </c>
      <c r="F23" s="56">
        <v>74.073598476970304</v>
      </c>
      <c r="G23" s="10" t="s">
        <v>159</v>
      </c>
      <c r="H23" s="56">
        <v>2212.5783510747201</v>
      </c>
      <c r="I23" s="10" t="s">
        <v>159</v>
      </c>
      <c r="J23" s="56">
        <v>882.80994779938601</v>
      </c>
      <c r="K23" s="10" t="s">
        <v>159</v>
      </c>
      <c r="L23" s="56">
        <v>140.47898464687799</v>
      </c>
      <c r="M23" s="10" t="s">
        <v>159</v>
      </c>
      <c r="N23" s="56">
        <v>3139.84931013306</v>
      </c>
      <c r="O23" s="10" t="s">
        <v>159</v>
      </c>
      <c r="P23" s="56">
        <v>0</v>
      </c>
      <c r="Q23" s="10" t="s">
        <v>241</v>
      </c>
      <c r="R23" s="56">
        <v>12580.755692642801</v>
      </c>
      <c r="S23" s="10" t="s">
        <v>159</v>
      </c>
    </row>
    <row r="24" spans="1:19" x14ac:dyDescent="0.25">
      <c r="A24" s="12" t="s">
        <v>191</v>
      </c>
      <c r="B24" s="56">
        <v>210.101944</v>
      </c>
      <c r="C24" s="10" t="s">
        <v>159</v>
      </c>
      <c r="D24" s="56">
        <v>5992.6676159999997</v>
      </c>
      <c r="E24" s="10" t="s">
        <v>159</v>
      </c>
      <c r="F24" s="56">
        <v>72.513345943999994</v>
      </c>
      <c r="G24" s="10" t="s">
        <v>159</v>
      </c>
      <c r="H24" s="56">
        <v>2253.9840960000001</v>
      </c>
      <c r="I24" s="10" t="s">
        <v>159</v>
      </c>
      <c r="J24" s="56">
        <v>859.40571599999998</v>
      </c>
      <c r="K24" s="10" t="s">
        <v>159</v>
      </c>
      <c r="L24" s="56">
        <v>133.12904800000001</v>
      </c>
      <c r="M24" s="10" t="s">
        <v>159</v>
      </c>
      <c r="N24" s="56">
        <v>3102.4399640000001</v>
      </c>
      <c r="O24" s="10" t="s">
        <v>159</v>
      </c>
      <c r="P24" s="56">
        <v>0</v>
      </c>
      <c r="Q24" s="10" t="s">
        <v>241</v>
      </c>
      <c r="R24" s="56">
        <v>12624.241729944</v>
      </c>
      <c r="S24" s="10" t="s">
        <v>159</v>
      </c>
    </row>
    <row r="25" spans="1:19" x14ac:dyDescent="0.25">
      <c r="A25" s="12" t="s">
        <v>192</v>
      </c>
      <c r="B25" s="56">
        <v>200.36005376344099</v>
      </c>
      <c r="C25" s="10" t="s">
        <v>159</v>
      </c>
      <c r="D25" s="56">
        <v>5938.2182414467297</v>
      </c>
      <c r="E25" s="10" t="s">
        <v>159</v>
      </c>
      <c r="F25" s="56">
        <v>69.143388782991195</v>
      </c>
      <c r="G25" s="10" t="s">
        <v>159</v>
      </c>
      <c r="H25" s="56">
        <v>2267.3479051808399</v>
      </c>
      <c r="I25" s="10" t="s">
        <v>159</v>
      </c>
      <c r="J25" s="56">
        <v>826.28574389051801</v>
      </c>
      <c r="K25" s="10" t="s">
        <v>159</v>
      </c>
      <c r="L25" s="56">
        <v>128.182706744868</v>
      </c>
      <c r="M25" s="10" t="s">
        <v>159</v>
      </c>
      <c r="N25" s="56">
        <v>2816.7125415444798</v>
      </c>
      <c r="O25" s="10" t="s">
        <v>159</v>
      </c>
      <c r="P25" s="56">
        <v>0</v>
      </c>
      <c r="Q25" s="10" t="s">
        <v>241</v>
      </c>
      <c r="R25" s="56">
        <v>12246.250581353899</v>
      </c>
      <c r="S25" s="10" t="s">
        <v>159</v>
      </c>
    </row>
    <row r="26" spans="1:19" x14ac:dyDescent="0.25">
      <c r="A26" s="12" t="s">
        <v>193</v>
      </c>
      <c r="B26" s="56">
        <v>188.004786666667</v>
      </c>
      <c r="C26" s="10" t="s">
        <v>159</v>
      </c>
      <c r="D26" s="56">
        <v>5953.40851238095</v>
      </c>
      <c r="E26" s="10" t="s">
        <v>159</v>
      </c>
      <c r="F26" s="56">
        <v>75.853150298095201</v>
      </c>
      <c r="G26" s="10" t="s">
        <v>159</v>
      </c>
      <c r="H26" s="56">
        <v>2274.0063666666701</v>
      </c>
      <c r="I26" s="10" t="s">
        <v>159</v>
      </c>
      <c r="J26" s="56">
        <v>805.500094285714</v>
      </c>
      <c r="K26" s="10" t="s">
        <v>159</v>
      </c>
      <c r="L26" s="56">
        <v>122.365421904762</v>
      </c>
      <c r="M26" s="10" t="s">
        <v>159</v>
      </c>
      <c r="N26" s="56">
        <v>2759.5478100833802</v>
      </c>
      <c r="O26" s="10" t="s">
        <v>159</v>
      </c>
      <c r="P26" s="56">
        <v>0</v>
      </c>
      <c r="Q26" s="10" t="s">
        <v>241</v>
      </c>
      <c r="R26" s="56">
        <v>12178.6861422862</v>
      </c>
      <c r="S26" s="10" t="s">
        <v>159</v>
      </c>
    </row>
    <row r="27" spans="1:19" x14ac:dyDescent="0.25">
      <c r="A27" s="12" t="s">
        <v>194</v>
      </c>
      <c r="B27" s="56">
        <v>181.4085</v>
      </c>
      <c r="C27" s="10" t="s">
        <v>159</v>
      </c>
      <c r="D27" s="56">
        <v>6222.9819166666703</v>
      </c>
      <c r="E27" s="10" t="s">
        <v>159</v>
      </c>
      <c r="F27" s="56">
        <v>89.515248333333304</v>
      </c>
      <c r="G27" s="10" t="s">
        <v>159</v>
      </c>
      <c r="H27" s="56">
        <v>2364.7422499999998</v>
      </c>
      <c r="I27" s="10" t="s">
        <v>159</v>
      </c>
      <c r="J27" s="56">
        <v>786.40033333333304</v>
      </c>
      <c r="K27" s="10" t="s">
        <v>159</v>
      </c>
      <c r="L27" s="56">
        <v>123.348116666667</v>
      </c>
      <c r="M27" s="10" t="s">
        <v>159</v>
      </c>
      <c r="N27" s="56">
        <v>2786.25316666667</v>
      </c>
      <c r="O27" s="10" t="s">
        <v>159</v>
      </c>
      <c r="P27" s="56">
        <v>0</v>
      </c>
      <c r="Q27" s="10" t="s">
        <v>241</v>
      </c>
      <c r="R27" s="56">
        <v>12554.649531666701</v>
      </c>
      <c r="S27" s="10" t="s">
        <v>159</v>
      </c>
    </row>
    <row r="28" spans="1:19" x14ac:dyDescent="0.25">
      <c r="A28" s="12" t="s">
        <v>196</v>
      </c>
      <c r="B28" s="56">
        <v>180.00591043398001</v>
      </c>
      <c r="C28" s="10" t="s">
        <v>159</v>
      </c>
      <c r="D28" s="56">
        <v>6519.6138070175402</v>
      </c>
      <c r="E28" s="10" t="s">
        <v>159</v>
      </c>
      <c r="F28" s="56">
        <v>93.024722991689799</v>
      </c>
      <c r="G28" s="10" t="s">
        <v>159</v>
      </c>
      <c r="H28" s="56">
        <v>2421.3787876269598</v>
      </c>
      <c r="I28" s="10" t="s">
        <v>159</v>
      </c>
      <c r="J28" s="56">
        <v>767.70422068328696</v>
      </c>
      <c r="K28" s="10" t="s">
        <v>159</v>
      </c>
      <c r="L28" s="56">
        <v>122.050145891043</v>
      </c>
      <c r="M28" s="10" t="s">
        <v>159</v>
      </c>
      <c r="N28" s="56">
        <v>2795.4989575253899</v>
      </c>
      <c r="O28" s="10" t="s">
        <v>159</v>
      </c>
      <c r="P28" s="56">
        <v>0</v>
      </c>
      <c r="Q28" s="10" t="s">
        <v>241</v>
      </c>
      <c r="R28" s="56">
        <v>12899.2765521699</v>
      </c>
      <c r="S28" s="10" t="s">
        <v>159</v>
      </c>
    </row>
    <row r="29" spans="1:19" x14ac:dyDescent="0.25">
      <c r="A29" s="12" t="s">
        <v>197</v>
      </c>
      <c r="B29" s="56">
        <v>177.17638656987299</v>
      </c>
      <c r="C29" s="10" t="s">
        <v>159</v>
      </c>
      <c r="D29" s="56">
        <v>6497.27943738657</v>
      </c>
      <c r="E29" s="10" t="s">
        <v>159</v>
      </c>
      <c r="F29" s="56">
        <v>97.272457850272204</v>
      </c>
      <c r="G29" s="10" t="s">
        <v>159</v>
      </c>
      <c r="H29" s="56">
        <v>2400.3834839564001</v>
      </c>
      <c r="I29" s="10" t="s">
        <v>159</v>
      </c>
      <c r="J29" s="56">
        <v>714.22701905626104</v>
      </c>
      <c r="K29" s="10" t="s">
        <v>159</v>
      </c>
      <c r="L29" s="56">
        <v>115.834283393829</v>
      </c>
      <c r="M29" s="10" t="s">
        <v>159</v>
      </c>
      <c r="N29" s="56">
        <v>2739.7697638854902</v>
      </c>
      <c r="O29" s="10" t="s">
        <v>159</v>
      </c>
      <c r="P29" s="56">
        <v>0</v>
      </c>
      <c r="Q29" s="10" t="s">
        <v>241</v>
      </c>
      <c r="R29" s="56">
        <v>12741.942832098701</v>
      </c>
      <c r="S29" s="10" t="s">
        <v>159</v>
      </c>
    </row>
    <row r="30" spans="1:19" x14ac:dyDescent="0.25">
      <c r="A30" s="12" t="s">
        <v>199</v>
      </c>
      <c r="B30" s="56">
        <v>173.17910062332999</v>
      </c>
      <c r="C30" s="10" t="s">
        <v>159</v>
      </c>
      <c r="D30" s="56">
        <v>6580.1392350845999</v>
      </c>
      <c r="E30" s="10" t="s">
        <v>180</v>
      </c>
      <c r="F30" s="56">
        <v>106.527452359751</v>
      </c>
      <c r="G30" s="10" t="s">
        <v>159</v>
      </c>
      <c r="H30" s="56">
        <v>2450.5527871772001</v>
      </c>
      <c r="I30" s="10" t="s">
        <v>159</v>
      </c>
      <c r="J30" s="56">
        <v>702.90789314336598</v>
      </c>
      <c r="K30" s="10" t="s">
        <v>159</v>
      </c>
      <c r="L30" s="56">
        <v>109.29792955565399</v>
      </c>
      <c r="M30" s="10" t="s">
        <v>159</v>
      </c>
      <c r="N30" s="56">
        <v>2776.8865687387402</v>
      </c>
      <c r="O30" s="10" t="s">
        <v>159</v>
      </c>
      <c r="P30" s="56">
        <v>0</v>
      </c>
      <c r="Q30" s="10" t="s">
        <v>241</v>
      </c>
      <c r="R30" s="56">
        <v>12899.490966682601</v>
      </c>
      <c r="S30" s="10" t="s">
        <v>159</v>
      </c>
    </row>
    <row r="31" spans="1:19" x14ac:dyDescent="0.25">
      <c r="A31" s="12" t="s">
        <v>200</v>
      </c>
      <c r="B31" s="56">
        <v>169.31544084136701</v>
      </c>
      <c r="C31" s="10" t="s">
        <v>159</v>
      </c>
      <c r="D31" s="56">
        <v>6622.9918788781797</v>
      </c>
      <c r="E31" s="10" t="s">
        <v>159</v>
      </c>
      <c r="F31" s="56">
        <v>108.334138475022</v>
      </c>
      <c r="G31" s="10" t="s">
        <v>159</v>
      </c>
      <c r="H31" s="56">
        <v>2461.2174822745301</v>
      </c>
      <c r="I31" s="10" t="s">
        <v>159</v>
      </c>
      <c r="J31" s="56">
        <v>691.20761875547805</v>
      </c>
      <c r="K31" s="10" t="s">
        <v>159</v>
      </c>
      <c r="L31" s="56">
        <v>105.96230064329499</v>
      </c>
      <c r="M31" s="10" t="s">
        <v>159</v>
      </c>
      <c r="N31" s="56">
        <v>2736.55057537945</v>
      </c>
      <c r="O31" s="10" t="s">
        <v>159</v>
      </c>
      <c r="P31" s="56">
        <v>0</v>
      </c>
      <c r="Q31" s="10" t="s">
        <v>241</v>
      </c>
      <c r="R31" s="56">
        <v>12895.5794352473</v>
      </c>
      <c r="S31" s="10" t="s">
        <v>159</v>
      </c>
    </row>
    <row r="32" spans="1:19" x14ac:dyDescent="0.25">
      <c r="A32" s="15" t="s">
        <v>203</v>
      </c>
      <c r="B32" s="57">
        <v>126.125</v>
      </c>
      <c r="C32" s="14" t="s">
        <v>159</v>
      </c>
      <c r="D32" s="57">
        <v>5560.616</v>
      </c>
      <c r="E32" s="14" t="s">
        <v>159</v>
      </c>
      <c r="F32" s="57">
        <v>90.762</v>
      </c>
      <c r="G32" s="14" t="s">
        <v>159</v>
      </c>
      <c r="H32" s="57">
        <v>1841.5145235099999</v>
      </c>
      <c r="I32" s="14" t="s">
        <v>159</v>
      </c>
      <c r="J32" s="57">
        <v>511.49</v>
      </c>
      <c r="K32" s="14" t="s">
        <v>159</v>
      </c>
      <c r="L32" s="57">
        <v>79.485431000000005</v>
      </c>
      <c r="M32" s="14" t="s">
        <v>159</v>
      </c>
      <c r="N32" s="57">
        <v>1988.2111311199999</v>
      </c>
      <c r="O32" s="14" t="s">
        <v>159</v>
      </c>
      <c r="P32" s="57">
        <v>0</v>
      </c>
      <c r="Q32" s="14" t="s">
        <v>241</v>
      </c>
      <c r="R32" s="57">
        <v>10198.204085629999</v>
      </c>
      <c r="S32" s="14" t="s">
        <v>159</v>
      </c>
    </row>
    <row r="34" spans="1:2" x14ac:dyDescent="0.25">
      <c r="A34" s="16" t="s">
        <v>204</v>
      </c>
      <c r="B34" s="16" t="s">
        <v>218</v>
      </c>
    </row>
    <row r="36" spans="1:2" x14ac:dyDescent="0.25">
      <c r="B36" s="16" t="s">
        <v>242</v>
      </c>
    </row>
    <row r="37" spans="1:2" x14ac:dyDescent="0.25">
      <c r="B37" s="16" t="s">
        <v>243</v>
      </c>
    </row>
    <row r="39" spans="1:2" x14ac:dyDescent="0.25">
      <c r="B39" s="16" t="s">
        <v>244</v>
      </c>
    </row>
    <row r="42" spans="1:2" x14ac:dyDescent="0.25">
      <c r="A42" s="17" t="str">
        <f>HYPERLINK("#'GAMING_MACHINES 5'!A2", "&lt;&lt;&lt; Previous table")</f>
        <v>&lt;&lt;&lt; Previous table</v>
      </c>
    </row>
    <row r="43" spans="1:2" x14ac:dyDescent="0.25">
      <c r="A43" s="17" t="str">
        <f>HYPERLINK("#'GAMING_MACHINES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4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HYPERLINK("#'INDEX'!B27", "Link to index")</f>
        <v>Link to index</v>
      </c>
    </row>
    <row r="2" spans="1:19" ht="15.75" customHeight="1" x14ac:dyDescent="0.25">
      <c r="A2" s="287" t="s">
        <v>250</v>
      </c>
      <c r="B2" s="286"/>
      <c r="C2" s="286"/>
      <c r="D2" s="286"/>
      <c r="E2" s="286"/>
      <c r="F2" s="286"/>
      <c r="G2" s="286"/>
      <c r="H2" s="286"/>
      <c r="I2" s="286"/>
      <c r="J2" s="286"/>
      <c r="K2" s="286"/>
      <c r="L2" s="286"/>
      <c r="M2" s="286"/>
      <c r="N2" s="286"/>
      <c r="O2" s="286"/>
      <c r="P2" s="286"/>
      <c r="Q2" s="286"/>
      <c r="R2" s="286"/>
      <c r="S2" s="286"/>
    </row>
    <row r="3" spans="1:19" ht="15.75" customHeight="1" x14ac:dyDescent="0.25">
      <c r="A3" s="287" t="s">
        <v>45</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58">
        <v>489.664379885345</v>
      </c>
      <c r="C7" s="10" t="s">
        <v>159</v>
      </c>
      <c r="D7" s="58">
        <v>488.87471514528499</v>
      </c>
      <c r="E7" s="10" t="s">
        <v>159</v>
      </c>
      <c r="F7" s="58">
        <v>29.846415321159899</v>
      </c>
      <c r="G7" s="10" t="s">
        <v>159</v>
      </c>
      <c r="H7" s="58">
        <v>166.49455150719001</v>
      </c>
      <c r="I7" s="10" t="s">
        <v>159</v>
      </c>
      <c r="J7" s="58">
        <v>167.57368149206201</v>
      </c>
      <c r="K7" s="10" t="s">
        <v>159</v>
      </c>
      <c r="L7" s="58">
        <v>0</v>
      </c>
      <c r="M7" s="10" t="s">
        <v>159</v>
      </c>
      <c r="N7" s="58">
        <v>270.42162763181301</v>
      </c>
      <c r="O7" s="10" t="s">
        <v>159</v>
      </c>
      <c r="P7" s="58">
        <v>0</v>
      </c>
      <c r="Q7" s="10" t="s">
        <v>241</v>
      </c>
      <c r="R7" s="58">
        <v>286.75001891268602</v>
      </c>
      <c r="S7" s="10" t="s">
        <v>159</v>
      </c>
    </row>
    <row r="8" spans="1:19" x14ac:dyDescent="0.25">
      <c r="A8" s="12" t="s">
        <v>171</v>
      </c>
      <c r="B8" s="58">
        <v>521.34063837810299</v>
      </c>
      <c r="C8" s="10" t="s">
        <v>159</v>
      </c>
      <c r="D8" s="58">
        <v>522.75501634730301</v>
      </c>
      <c r="E8" s="10" t="s">
        <v>159</v>
      </c>
      <c r="F8" s="58">
        <v>51.308334605771797</v>
      </c>
      <c r="G8" s="10" t="s">
        <v>159</v>
      </c>
      <c r="H8" s="58">
        <v>187.33154759578201</v>
      </c>
      <c r="I8" s="10" t="s">
        <v>159</v>
      </c>
      <c r="J8" s="58">
        <v>287.54084834859202</v>
      </c>
      <c r="K8" s="10" t="s">
        <v>159</v>
      </c>
      <c r="L8" s="58">
        <v>0</v>
      </c>
      <c r="M8" s="10" t="s">
        <v>159</v>
      </c>
      <c r="N8" s="58">
        <v>367.78885772770798</v>
      </c>
      <c r="O8" s="10" t="s">
        <v>159</v>
      </c>
      <c r="P8" s="58">
        <v>0</v>
      </c>
      <c r="Q8" s="10" t="s">
        <v>241</v>
      </c>
      <c r="R8" s="58">
        <v>336.764610270812</v>
      </c>
      <c r="S8" s="10" t="s">
        <v>159</v>
      </c>
    </row>
    <row r="9" spans="1:19" x14ac:dyDescent="0.25">
      <c r="A9" s="12" t="s">
        <v>172</v>
      </c>
      <c r="B9" s="58">
        <v>521.22133924775198</v>
      </c>
      <c r="C9" s="10" t="s">
        <v>159</v>
      </c>
      <c r="D9" s="58">
        <v>534.61193281327303</v>
      </c>
      <c r="E9" s="10" t="s">
        <v>159</v>
      </c>
      <c r="F9" s="58">
        <v>119.76285816674699</v>
      </c>
      <c r="G9" s="10" t="s">
        <v>159</v>
      </c>
      <c r="H9" s="58">
        <v>211.52110919561301</v>
      </c>
      <c r="I9" s="10" t="s">
        <v>159</v>
      </c>
      <c r="J9" s="58">
        <v>326.43227194638803</v>
      </c>
      <c r="K9" s="10" t="s">
        <v>159</v>
      </c>
      <c r="L9" s="58">
        <v>15.870968481638201</v>
      </c>
      <c r="M9" s="10" t="s">
        <v>159</v>
      </c>
      <c r="N9" s="58">
        <v>425.16299579026997</v>
      </c>
      <c r="O9" s="10" t="s">
        <v>159</v>
      </c>
      <c r="P9" s="58">
        <v>0</v>
      </c>
      <c r="Q9" s="10" t="s">
        <v>241</v>
      </c>
      <c r="R9" s="58">
        <v>363.36615773518099</v>
      </c>
      <c r="S9" s="10" t="s">
        <v>159</v>
      </c>
    </row>
    <row r="10" spans="1:19" x14ac:dyDescent="0.25">
      <c r="A10" s="12" t="s">
        <v>173</v>
      </c>
      <c r="B10" s="58">
        <v>552.97637425476501</v>
      </c>
      <c r="C10" s="10" t="s">
        <v>159</v>
      </c>
      <c r="D10" s="58">
        <v>635.45971795012701</v>
      </c>
      <c r="E10" s="10" t="s">
        <v>159</v>
      </c>
      <c r="F10" s="58">
        <v>149.881498587099</v>
      </c>
      <c r="G10" s="10" t="s">
        <v>159</v>
      </c>
      <c r="H10" s="58">
        <v>241.29775440588401</v>
      </c>
      <c r="I10" s="10" t="s">
        <v>159</v>
      </c>
      <c r="J10" s="58">
        <v>351.24372618531601</v>
      </c>
      <c r="K10" s="10" t="s">
        <v>159</v>
      </c>
      <c r="L10" s="58">
        <v>67.710583462320898</v>
      </c>
      <c r="M10" s="10" t="s">
        <v>159</v>
      </c>
      <c r="N10" s="58">
        <v>494.71766627653898</v>
      </c>
      <c r="O10" s="10" t="s">
        <v>159</v>
      </c>
      <c r="P10" s="58">
        <v>0</v>
      </c>
      <c r="Q10" s="10" t="s">
        <v>241</v>
      </c>
      <c r="R10" s="58">
        <v>424.22722877411798</v>
      </c>
      <c r="S10" s="10" t="s">
        <v>159</v>
      </c>
    </row>
    <row r="11" spans="1:19" x14ac:dyDescent="0.25">
      <c r="A11" s="12" t="s">
        <v>174</v>
      </c>
      <c r="B11" s="58">
        <v>633.45189603492804</v>
      </c>
      <c r="C11" s="10" t="s">
        <v>159</v>
      </c>
      <c r="D11" s="58">
        <v>732.47321579623497</v>
      </c>
      <c r="E11" s="10" t="s">
        <v>159</v>
      </c>
      <c r="F11" s="58">
        <v>180.89498233636499</v>
      </c>
      <c r="G11" s="10" t="s">
        <v>159</v>
      </c>
      <c r="H11" s="58">
        <v>298.53421200075098</v>
      </c>
      <c r="I11" s="10" t="s">
        <v>159</v>
      </c>
      <c r="J11" s="58">
        <v>391.028714318097</v>
      </c>
      <c r="K11" s="10" t="s">
        <v>159</v>
      </c>
      <c r="L11" s="58">
        <v>112.222165098624</v>
      </c>
      <c r="M11" s="10" t="s">
        <v>159</v>
      </c>
      <c r="N11" s="58">
        <v>558.69470405741504</v>
      </c>
      <c r="O11" s="10" t="s">
        <v>159</v>
      </c>
      <c r="P11" s="58">
        <v>0</v>
      </c>
      <c r="Q11" s="10" t="s">
        <v>241</v>
      </c>
      <c r="R11" s="58">
        <v>489.22461177113502</v>
      </c>
      <c r="S11" s="10" t="s">
        <v>159</v>
      </c>
    </row>
    <row r="12" spans="1:19" x14ac:dyDescent="0.25">
      <c r="A12" s="12" t="s">
        <v>175</v>
      </c>
      <c r="B12" s="58">
        <v>666.04946267154503</v>
      </c>
      <c r="C12" s="10" t="s">
        <v>159</v>
      </c>
      <c r="D12" s="58">
        <v>804.83268755144002</v>
      </c>
      <c r="E12" s="10" t="s">
        <v>159</v>
      </c>
      <c r="F12" s="58">
        <v>193.137258478116</v>
      </c>
      <c r="G12" s="10" t="s">
        <v>159</v>
      </c>
      <c r="H12" s="58">
        <v>337.56047631002298</v>
      </c>
      <c r="I12" s="10" t="s">
        <v>159</v>
      </c>
      <c r="J12" s="58">
        <v>426.47609870991897</v>
      </c>
      <c r="K12" s="10" t="s">
        <v>159</v>
      </c>
      <c r="L12" s="58">
        <v>173.01823192465801</v>
      </c>
      <c r="M12" s="10" t="s">
        <v>159</v>
      </c>
      <c r="N12" s="58">
        <v>612.85451157014995</v>
      </c>
      <c r="O12" s="10" t="s">
        <v>159</v>
      </c>
      <c r="P12" s="58">
        <v>0</v>
      </c>
      <c r="Q12" s="10" t="s">
        <v>241</v>
      </c>
      <c r="R12" s="58">
        <v>539.22320217860999</v>
      </c>
      <c r="S12" s="10" t="s">
        <v>159</v>
      </c>
    </row>
    <row r="13" spans="1:19" x14ac:dyDescent="0.25">
      <c r="A13" s="12" t="s">
        <v>176</v>
      </c>
      <c r="B13" s="58">
        <v>700.18234567978595</v>
      </c>
      <c r="C13" s="10" t="s">
        <v>159</v>
      </c>
      <c r="D13" s="58">
        <v>842.12067024373903</v>
      </c>
      <c r="E13" s="10" t="s">
        <v>159</v>
      </c>
      <c r="F13" s="58">
        <v>200.73720293160099</v>
      </c>
      <c r="G13" s="10" t="s">
        <v>159</v>
      </c>
      <c r="H13" s="58">
        <v>385.45152376893998</v>
      </c>
      <c r="I13" s="10" t="s">
        <v>159</v>
      </c>
      <c r="J13" s="58">
        <v>473.62267941061799</v>
      </c>
      <c r="K13" s="10" t="s">
        <v>159</v>
      </c>
      <c r="L13" s="58">
        <v>229.653512092624</v>
      </c>
      <c r="M13" s="10" t="s">
        <v>159</v>
      </c>
      <c r="N13" s="58">
        <v>658.80119523238</v>
      </c>
      <c r="O13" s="10" t="s">
        <v>159</v>
      </c>
      <c r="P13" s="58">
        <v>0</v>
      </c>
      <c r="Q13" s="10" t="s">
        <v>241</v>
      </c>
      <c r="R13" s="58">
        <v>577.69860724705904</v>
      </c>
      <c r="S13" s="10" t="s">
        <v>159</v>
      </c>
    </row>
    <row r="14" spans="1:19" x14ac:dyDescent="0.25">
      <c r="A14" s="12" t="s">
        <v>177</v>
      </c>
      <c r="B14" s="58">
        <v>716.55515131096399</v>
      </c>
      <c r="C14" s="10" t="s">
        <v>159</v>
      </c>
      <c r="D14" s="58">
        <v>869.28731307887801</v>
      </c>
      <c r="E14" s="10" t="s">
        <v>159</v>
      </c>
      <c r="F14" s="58">
        <v>261.545009576506</v>
      </c>
      <c r="G14" s="10" t="s">
        <v>159</v>
      </c>
      <c r="H14" s="58">
        <v>419.64050835340998</v>
      </c>
      <c r="I14" s="10" t="s">
        <v>159</v>
      </c>
      <c r="J14" s="58">
        <v>524.82164000384</v>
      </c>
      <c r="K14" s="10" t="s">
        <v>159</v>
      </c>
      <c r="L14" s="58">
        <v>278.91348463338301</v>
      </c>
      <c r="M14" s="10" t="s">
        <v>159</v>
      </c>
      <c r="N14" s="58">
        <v>703.48682010082302</v>
      </c>
      <c r="O14" s="10" t="s">
        <v>159</v>
      </c>
      <c r="P14" s="58">
        <v>0</v>
      </c>
      <c r="Q14" s="10" t="s">
        <v>241</v>
      </c>
      <c r="R14" s="58">
        <v>610.02755775396395</v>
      </c>
      <c r="S14" s="10" t="s">
        <v>159</v>
      </c>
    </row>
    <row r="15" spans="1:19" x14ac:dyDescent="0.25">
      <c r="A15" s="12" t="s">
        <v>178</v>
      </c>
      <c r="B15" s="58">
        <v>739.229116766316</v>
      </c>
      <c r="C15" s="10" t="s">
        <v>159</v>
      </c>
      <c r="D15" s="58">
        <v>891.29956615204503</v>
      </c>
      <c r="E15" s="10" t="s">
        <v>159</v>
      </c>
      <c r="F15" s="58">
        <v>297.25869517567099</v>
      </c>
      <c r="G15" s="10" t="s">
        <v>159</v>
      </c>
      <c r="H15" s="58">
        <v>462.13571794038398</v>
      </c>
      <c r="I15" s="10" t="s">
        <v>159</v>
      </c>
      <c r="J15" s="58">
        <v>573.657906717733</v>
      </c>
      <c r="K15" s="10" t="s">
        <v>159</v>
      </c>
      <c r="L15" s="58">
        <v>312.28747614563798</v>
      </c>
      <c r="M15" s="10" t="s">
        <v>159</v>
      </c>
      <c r="N15" s="58">
        <v>631.82764906734405</v>
      </c>
      <c r="O15" s="10" t="s">
        <v>159</v>
      </c>
      <c r="P15" s="58">
        <v>0</v>
      </c>
      <c r="Q15" s="10" t="s">
        <v>241</v>
      </c>
      <c r="R15" s="58">
        <v>612.03189555384097</v>
      </c>
      <c r="S15" s="10" t="s">
        <v>159</v>
      </c>
    </row>
    <row r="16" spans="1:19" x14ac:dyDescent="0.25">
      <c r="A16" s="12" t="s">
        <v>182</v>
      </c>
      <c r="B16" s="58">
        <v>766.99679737869099</v>
      </c>
      <c r="C16" s="10" t="s">
        <v>159</v>
      </c>
      <c r="D16" s="58">
        <v>926.60821035311005</v>
      </c>
      <c r="E16" s="10" t="s">
        <v>159</v>
      </c>
      <c r="F16" s="58">
        <v>316.95721077654503</v>
      </c>
      <c r="G16" s="10" t="s">
        <v>159</v>
      </c>
      <c r="H16" s="58">
        <v>527.74214558881101</v>
      </c>
      <c r="I16" s="10" t="s">
        <v>159</v>
      </c>
      <c r="J16" s="58">
        <v>615.05142187355898</v>
      </c>
      <c r="K16" s="10" t="s">
        <v>159</v>
      </c>
      <c r="L16" s="58">
        <v>340.68766211136301</v>
      </c>
      <c r="M16" s="10" t="s">
        <v>159</v>
      </c>
      <c r="N16" s="58">
        <v>611.48359776779398</v>
      </c>
      <c r="O16" s="10" t="s">
        <v>159</v>
      </c>
      <c r="P16" s="58">
        <v>0</v>
      </c>
      <c r="Q16" s="10" t="s">
        <v>241</v>
      </c>
      <c r="R16" s="58">
        <v>634.67210815869498</v>
      </c>
      <c r="S16" s="10" t="s">
        <v>159</v>
      </c>
    </row>
    <row r="17" spans="1:19" x14ac:dyDescent="0.25">
      <c r="A17" s="12" t="s">
        <v>183</v>
      </c>
      <c r="B17" s="58">
        <v>732.61936882583598</v>
      </c>
      <c r="C17" s="10" t="s">
        <v>159</v>
      </c>
      <c r="D17" s="58">
        <v>966.95624220311095</v>
      </c>
      <c r="E17" s="10" t="s">
        <v>159</v>
      </c>
      <c r="F17" s="58">
        <v>346.527777777778</v>
      </c>
      <c r="G17" s="10" t="s">
        <v>159</v>
      </c>
      <c r="H17" s="58">
        <v>575.75719092403995</v>
      </c>
      <c r="I17" s="10" t="s">
        <v>159</v>
      </c>
      <c r="J17" s="58">
        <v>631.121735786724</v>
      </c>
      <c r="K17" s="10" t="s">
        <v>159</v>
      </c>
      <c r="L17" s="58">
        <v>342.30059194798298</v>
      </c>
      <c r="M17" s="10" t="s">
        <v>159</v>
      </c>
      <c r="N17" s="58">
        <v>629.63413177402401</v>
      </c>
      <c r="O17" s="10" t="s">
        <v>159</v>
      </c>
      <c r="P17" s="58">
        <v>0</v>
      </c>
      <c r="Q17" s="10" t="s">
        <v>241</v>
      </c>
      <c r="R17" s="58">
        <v>661.68863346463797</v>
      </c>
      <c r="S17" s="10" t="s">
        <v>159</v>
      </c>
    </row>
    <row r="18" spans="1:19" x14ac:dyDescent="0.25">
      <c r="A18" s="12" t="s">
        <v>184</v>
      </c>
      <c r="B18" s="58">
        <v>748.67688755591803</v>
      </c>
      <c r="C18" s="10" t="s">
        <v>159</v>
      </c>
      <c r="D18" s="58">
        <v>979.68894832206502</v>
      </c>
      <c r="E18" s="10" t="s">
        <v>159</v>
      </c>
      <c r="F18" s="58">
        <v>386.85755321248899</v>
      </c>
      <c r="G18" s="10" t="s">
        <v>159</v>
      </c>
      <c r="H18" s="58">
        <v>594.68565888857097</v>
      </c>
      <c r="I18" s="10" t="s">
        <v>159</v>
      </c>
      <c r="J18" s="58">
        <v>626.07051621107598</v>
      </c>
      <c r="K18" s="10" t="s">
        <v>159</v>
      </c>
      <c r="L18" s="58">
        <v>295.09837781831101</v>
      </c>
      <c r="M18" s="10" t="s">
        <v>159</v>
      </c>
      <c r="N18" s="58">
        <v>640.12201509240299</v>
      </c>
      <c r="O18" s="10" t="s">
        <v>159</v>
      </c>
      <c r="P18" s="58">
        <v>0</v>
      </c>
      <c r="Q18" s="10" t="s">
        <v>241</v>
      </c>
      <c r="R18" s="58">
        <v>670.178667610959</v>
      </c>
      <c r="S18" s="10" t="s">
        <v>159</v>
      </c>
    </row>
    <row r="19" spans="1:19" x14ac:dyDescent="0.25">
      <c r="A19" s="12" t="s">
        <v>185</v>
      </c>
      <c r="B19" s="58">
        <v>706.35944911924503</v>
      </c>
      <c r="C19" s="10" t="s">
        <v>159</v>
      </c>
      <c r="D19" s="58">
        <v>1002.8349866341</v>
      </c>
      <c r="E19" s="10" t="s">
        <v>159</v>
      </c>
      <c r="F19" s="58">
        <v>423.54356829921801</v>
      </c>
      <c r="G19" s="10" t="s">
        <v>159</v>
      </c>
      <c r="H19" s="58">
        <v>547.47197101494703</v>
      </c>
      <c r="I19" s="10" t="s">
        <v>159</v>
      </c>
      <c r="J19" s="58">
        <v>652.74599754341102</v>
      </c>
      <c r="K19" s="10" t="s">
        <v>159</v>
      </c>
      <c r="L19" s="58">
        <v>299.74396390906702</v>
      </c>
      <c r="M19" s="10" t="s">
        <v>159</v>
      </c>
      <c r="N19" s="58">
        <v>646.20681918405103</v>
      </c>
      <c r="O19" s="10" t="s">
        <v>159</v>
      </c>
      <c r="P19" s="58">
        <v>0</v>
      </c>
      <c r="Q19" s="10" t="s">
        <v>241</v>
      </c>
      <c r="R19" s="58">
        <v>670.85601649402304</v>
      </c>
      <c r="S19" s="10" t="s">
        <v>159</v>
      </c>
    </row>
    <row r="20" spans="1:19" x14ac:dyDescent="0.25">
      <c r="A20" s="12" t="s">
        <v>186</v>
      </c>
      <c r="B20" s="58">
        <v>665.92189643202698</v>
      </c>
      <c r="C20" s="10" t="s">
        <v>159</v>
      </c>
      <c r="D20" s="58">
        <v>879.41346206278104</v>
      </c>
      <c r="E20" s="10" t="s">
        <v>159</v>
      </c>
      <c r="F20" s="58">
        <v>464.21513970529003</v>
      </c>
      <c r="G20" s="10" t="s">
        <v>159</v>
      </c>
      <c r="H20" s="58">
        <v>572.80058995158197</v>
      </c>
      <c r="I20" s="10" t="s">
        <v>159</v>
      </c>
      <c r="J20" s="58">
        <v>616.35772621998296</v>
      </c>
      <c r="K20" s="10" t="s">
        <v>159</v>
      </c>
      <c r="L20" s="58">
        <v>309.770889754807</v>
      </c>
      <c r="M20" s="10" t="s">
        <v>159</v>
      </c>
      <c r="N20" s="58">
        <v>649.48457966924298</v>
      </c>
      <c r="O20" s="10" t="s">
        <v>159</v>
      </c>
      <c r="P20" s="58">
        <v>0</v>
      </c>
      <c r="Q20" s="10" t="s">
        <v>241</v>
      </c>
      <c r="R20" s="58">
        <v>632.13477708210996</v>
      </c>
      <c r="S20" s="10" t="s">
        <v>159</v>
      </c>
    </row>
    <row r="21" spans="1:19" x14ac:dyDescent="0.25">
      <c r="A21" s="12" t="s">
        <v>188</v>
      </c>
      <c r="B21" s="58">
        <v>642.14652678207995</v>
      </c>
      <c r="C21" s="10" t="s">
        <v>159</v>
      </c>
      <c r="D21" s="58">
        <v>886.85656536146905</v>
      </c>
      <c r="E21" s="10" t="s">
        <v>159</v>
      </c>
      <c r="F21" s="58">
        <v>489.08668915264099</v>
      </c>
      <c r="G21" s="10" t="s">
        <v>159</v>
      </c>
      <c r="H21" s="58">
        <v>575.33471409921106</v>
      </c>
      <c r="I21" s="10" t="s">
        <v>159</v>
      </c>
      <c r="J21" s="58">
        <v>601.42983733857602</v>
      </c>
      <c r="K21" s="10" t="s">
        <v>159</v>
      </c>
      <c r="L21" s="58">
        <v>322.88115508723303</v>
      </c>
      <c r="M21" s="10" t="s">
        <v>159</v>
      </c>
      <c r="N21" s="58">
        <v>657.43422993750505</v>
      </c>
      <c r="O21" s="10" t="s">
        <v>159</v>
      </c>
      <c r="P21" s="58">
        <v>0</v>
      </c>
      <c r="Q21" s="10" t="s">
        <v>241</v>
      </c>
      <c r="R21" s="58">
        <v>635.024787740188</v>
      </c>
      <c r="S21" s="10" t="s">
        <v>159</v>
      </c>
    </row>
    <row r="22" spans="1:19" x14ac:dyDescent="0.25">
      <c r="A22" s="12" t="s">
        <v>189</v>
      </c>
      <c r="B22" s="58">
        <v>622.23808814797405</v>
      </c>
      <c r="C22" s="10" t="s">
        <v>159</v>
      </c>
      <c r="D22" s="58">
        <v>869.97610693067202</v>
      </c>
      <c r="E22" s="10" t="s">
        <v>159</v>
      </c>
      <c r="F22" s="58">
        <v>420.69204376097701</v>
      </c>
      <c r="G22" s="10" t="s">
        <v>159</v>
      </c>
      <c r="H22" s="58">
        <v>536.32503482088703</v>
      </c>
      <c r="I22" s="10" t="s">
        <v>159</v>
      </c>
      <c r="J22" s="58">
        <v>576.14653969487802</v>
      </c>
      <c r="K22" s="10" t="s">
        <v>159</v>
      </c>
      <c r="L22" s="58">
        <v>307.464976402518</v>
      </c>
      <c r="M22" s="10" t="s">
        <v>159</v>
      </c>
      <c r="N22" s="58">
        <v>617.11500756132398</v>
      </c>
      <c r="O22" s="10" t="s">
        <v>159</v>
      </c>
      <c r="P22" s="58">
        <v>0</v>
      </c>
      <c r="Q22" s="10" t="s">
        <v>241</v>
      </c>
      <c r="R22" s="58">
        <v>607.63279414170097</v>
      </c>
      <c r="S22" s="10" t="s">
        <v>159</v>
      </c>
    </row>
    <row r="23" spans="1:19" x14ac:dyDescent="0.25">
      <c r="A23" s="12" t="s">
        <v>190</v>
      </c>
      <c r="B23" s="58">
        <v>633.316064450981</v>
      </c>
      <c r="C23" s="10" t="s">
        <v>159</v>
      </c>
      <c r="D23" s="58">
        <v>901.45539424598496</v>
      </c>
      <c r="E23" s="10" t="s">
        <v>159</v>
      </c>
      <c r="F23" s="58">
        <v>372.223871271044</v>
      </c>
      <c r="G23" s="10" t="s">
        <v>159</v>
      </c>
      <c r="H23" s="58">
        <v>553.84555641653299</v>
      </c>
      <c r="I23" s="10" t="s">
        <v>159</v>
      </c>
      <c r="J23" s="58">
        <v>582.14890786607396</v>
      </c>
      <c r="K23" s="10" t="s">
        <v>159</v>
      </c>
      <c r="L23" s="58">
        <v>301.679884743961</v>
      </c>
      <c r="M23" s="10" t="s">
        <v>159</v>
      </c>
      <c r="N23" s="58">
        <v>619.29575454719804</v>
      </c>
      <c r="O23" s="10" t="s">
        <v>159</v>
      </c>
      <c r="P23" s="58">
        <v>0</v>
      </c>
      <c r="Q23" s="10" t="s">
        <v>241</v>
      </c>
      <c r="R23" s="58">
        <v>620.93381669130395</v>
      </c>
      <c r="S23" s="10" t="s">
        <v>159</v>
      </c>
    </row>
    <row r="24" spans="1:19" x14ac:dyDescent="0.25">
      <c r="A24" s="12" t="s">
        <v>191</v>
      </c>
      <c r="B24" s="58">
        <v>624.54150409013596</v>
      </c>
      <c r="C24" s="10" t="s">
        <v>159</v>
      </c>
      <c r="D24" s="58">
        <v>922.78830052449098</v>
      </c>
      <c r="E24" s="10" t="s">
        <v>159</v>
      </c>
      <c r="F24" s="58">
        <v>366.099034423136</v>
      </c>
      <c r="G24" s="10" t="s">
        <v>159</v>
      </c>
      <c r="H24" s="58">
        <v>566.15005478042804</v>
      </c>
      <c r="I24" s="10" t="s">
        <v>159</v>
      </c>
      <c r="J24" s="58">
        <v>574.20555545892501</v>
      </c>
      <c r="K24" s="10" t="s">
        <v>159</v>
      </c>
      <c r="L24" s="58">
        <v>290.81828659239301</v>
      </c>
      <c r="M24" s="10" t="s">
        <v>159</v>
      </c>
      <c r="N24" s="58">
        <v>614.95120722598404</v>
      </c>
      <c r="O24" s="10" t="s">
        <v>159</v>
      </c>
      <c r="P24" s="58">
        <v>0</v>
      </c>
      <c r="Q24" s="10" t="s">
        <v>241</v>
      </c>
      <c r="R24" s="58">
        <v>626.86972043528101</v>
      </c>
      <c r="S24" s="10" t="s">
        <v>159</v>
      </c>
    </row>
    <row r="25" spans="1:19" x14ac:dyDescent="0.25">
      <c r="A25" s="12" t="s">
        <v>192</v>
      </c>
      <c r="B25" s="58">
        <v>597.51355034116204</v>
      </c>
      <c r="C25" s="10" t="s">
        <v>159</v>
      </c>
      <c r="D25" s="58">
        <v>922.58155830721705</v>
      </c>
      <c r="E25" s="10" t="s">
        <v>159</v>
      </c>
      <c r="F25" s="58">
        <v>346.98873649528798</v>
      </c>
      <c r="G25" s="10" t="s">
        <v>159</v>
      </c>
      <c r="H25" s="58">
        <v>570.75078423922901</v>
      </c>
      <c r="I25" s="10" t="s">
        <v>159</v>
      </c>
      <c r="J25" s="58">
        <v>558.99156449052202</v>
      </c>
      <c r="K25" s="10" t="s">
        <v>159</v>
      </c>
      <c r="L25" s="58">
        <v>285.35676204407901</v>
      </c>
      <c r="M25" s="10" t="s">
        <v>159</v>
      </c>
      <c r="N25" s="58">
        <v>559.07810221124601</v>
      </c>
      <c r="O25" s="10" t="s">
        <v>159</v>
      </c>
      <c r="P25" s="58">
        <v>0</v>
      </c>
      <c r="Q25" s="10" t="s">
        <v>241</v>
      </c>
      <c r="R25" s="58">
        <v>610.74788619246999</v>
      </c>
      <c r="S25" s="10" t="s">
        <v>159</v>
      </c>
    </row>
    <row r="26" spans="1:19" x14ac:dyDescent="0.25">
      <c r="A26" s="12" t="s">
        <v>193</v>
      </c>
      <c r="B26" s="58">
        <v>566.93515158765001</v>
      </c>
      <c r="C26" s="10" t="s">
        <v>159</v>
      </c>
      <c r="D26" s="58">
        <v>935.13967552789097</v>
      </c>
      <c r="E26" s="10" t="s">
        <v>159</v>
      </c>
      <c r="F26" s="58">
        <v>383.056962007707</v>
      </c>
      <c r="G26" s="10" t="s">
        <v>159</v>
      </c>
      <c r="H26" s="58">
        <v>577.22865466079497</v>
      </c>
      <c r="I26" s="10" t="s">
        <v>159</v>
      </c>
      <c r="J26" s="58">
        <v>553.87647309084002</v>
      </c>
      <c r="K26" s="10" t="s">
        <v>159</v>
      </c>
      <c r="L26" s="58">
        <v>278.277844323382</v>
      </c>
      <c r="M26" s="10" t="s">
        <v>159</v>
      </c>
      <c r="N26" s="58">
        <v>550.13658215407395</v>
      </c>
      <c r="O26" s="10" t="s">
        <v>159</v>
      </c>
      <c r="P26" s="58">
        <v>0</v>
      </c>
      <c r="Q26" s="10" t="s">
        <v>241</v>
      </c>
      <c r="R26" s="58">
        <v>612.84386115057396</v>
      </c>
      <c r="S26" s="10" t="s">
        <v>159</v>
      </c>
    </row>
    <row r="27" spans="1:19" x14ac:dyDescent="0.25">
      <c r="A27" s="12" t="s">
        <v>194</v>
      </c>
      <c r="B27" s="58">
        <v>548.08428742562</v>
      </c>
      <c r="C27" s="10" t="s">
        <v>159</v>
      </c>
      <c r="D27" s="58">
        <v>979.22099108884197</v>
      </c>
      <c r="E27" s="10" t="s">
        <v>159</v>
      </c>
      <c r="F27" s="58">
        <v>455.52100245044699</v>
      </c>
      <c r="G27" s="10" t="s">
        <v>159</v>
      </c>
      <c r="H27" s="58">
        <v>601.70792354520597</v>
      </c>
      <c r="I27" s="10" t="s">
        <v>159</v>
      </c>
      <c r="J27" s="58">
        <v>544.99622921422394</v>
      </c>
      <c r="K27" s="10" t="s">
        <v>159</v>
      </c>
      <c r="L27" s="58">
        <v>283.71890200143503</v>
      </c>
      <c r="M27" s="10" t="s">
        <v>159</v>
      </c>
      <c r="N27" s="58">
        <v>552.88133195782598</v>
      </c>
      <c r="O27" s="10" t="s">
        <v>159</v>
      </c>
      <c r="P27" s="58">
        <v>0</v>
      </c>
      <c r="Q27" s="10" t="s">
        <v>241</v>
      </c>
      <c r="R27" s="58">
        <v>632.70971391071703</v>
      </c>
      <c r="S27" s="10" t="s">
        <v>159</v>
      </c>
    </row>
    <row r="28" spans="1:19" x14ac:dyDescent="0.25">
      <c r="A28" s="12" t="s">
        <v>196</v>
      </c>
      <c r="B28" s="58">
        <v>541.88529242921004</v>
      </c>
      <c r="C28" s="10" t="s">
        <v>159</v>
      </c>
      <c r="D28" s="58">
        <v>1024.24793845613</v>
      </c>
      <c r="E28" s="10" t="s">
        <v>159</v>
      </c>
      <c r="F28" s="58">
        <v>476.69100076369102</v>
      </c>
      <c r="G28" s="10" t="s">
        <v>159</v>
      </c>
      <c r="H28" s="58">
        <v>615.93855917003498</v>
      </c>
      <c r="I28" s="10" t="s">
        <v>159</v>
      </c>
      <c r="J28" s="58">
        <v>535.29278776802198</v>
      </c>
      <c r="K28" s="10" t="s">
        <v>159</v>
      </c>
      <c r="L28" s="58">
        <v>282.97164314225199</v>
      </c>
      <c r="M28" s="10" t="s">
        <v>159</v>
      </c>
      <c r="N28" s="58">
        <v>549.61090188846504</v>
      </c>
      <c r="O28" s="10" t="s">
        <v>159</v>
      </c>
      <c r="P28" s="58">
        <v>0</v>
      </c>
      <c r="Q28" s="10" t="s">
        <v>241</v>
      </c>
      <c r="R28" s="58">
        <v>649.02978195021899</v>
      </c>
      <c r="S28" s="10" t="s">
        <v>159</v>
      </c>
    </row>
    <row r="29" spans="1:19" x14ac:dyDescent="0.25">
      <c r="A29" s="12" t="s">
        <v>197</v>
      </c>
      <c r="B29" s="58">
        <v>532.204298531939</v>
      </c>
      <c r="C29" s="10" t="s">
        <v>159</v>
      </c>
      <c r="D29" s="58">
        <v>1020.65060905847</v>
      </c>
      <c r="E29" s="10" t="s">
        <v>159</v>
      </c>
      <c r="F29" s="58">
        <v>504.20372567373403</v>
      </c>
      <c r="G29" s="10" t="s">
        <v>159</v>
      </c>
      <c r="H29" s="58">
        <v>611.08647959957602</v>
      </c>
      <c r="I29" s="10" t="s">
        <v>159</v>
      </c>
      <c r="J29" s="58">
        <v>503.00628096998099</v>
      </c>
      <c r="K29" s="10" t="s">
        <v>159</v>
      </c>
      <c r="L29" s="58">
        <v>270.71939656864703</v>
      </c>
      <c r="M29" s="10" t="s">
        <v>159</v>
      </c>
      <c r="N29" s="58">
        <v>534.68585960800704</v>
      </c>
      <c r="O29" s="10" t="s">
        <v>159</v>
      </c>
      <c r="P29" s="58">
        <v>0</v>
      </c>
      <c r="Q29" s="10" t="s">
        <v>241</v>
      </c>
      <c r="R29" s="58">
        <v>641.33643257419396</v>
      </c>
      <c r="S29" s="10" t="s">
        <v>159</v>
      </c>
    </row>
    <row r="30" spans="1:19" x14ac:dyDescent="0.25">
      <c r="A30" s="12" t="s">
        <v>199</v>
      </c>
      <c r="B30" s="58">
        <v>519.21054297950695</v>
      </c>
      <c r="C30" s="10" t="s">
        <v>159</v>
      </c>
      <c r="D30" s="58">
        <v>1034.9508032496999</v>
      </c>
      <c r="E30" s="10" t="s">
        <v>180</v>
      </c>
      <c r="F30" s="58">
        <v>560.53583142236005</v>
      </c>
      <c r="G30" s="10" t="s">
        <v>159</v>
      </c>
      <c r="H30" s="58">
        <v>624.34483939829204</v>
      </c>
      <c r="I30" s="10" t="s">
        <v>159</v>
      </c>
      <c r="J30" s="58">
        <v>500.28946674688899</v>
      </c>
      <c r="K30" s="10" t="s">
        <v>159</v>
      </c>
      <c r="L30" s="58">
        <v>256.817855664413</v>
      </c>
      <c r="M30" s="10" t="s">
        <v>159</v>
      </c>
      <c r="N30" s="58">
        <v>538.94308796843904</v>
      </c>
      <c r="O30" s="10" t="s">
        <v>159</v>
      </c>
      <c r="P30" s="58">
        <v>0</v>
      </c>
      <c r="Q30" s="10" t="s">
        <v>241</v>
      </c>
      <c r="R30" s="58">
        <v>650.11020672625898</v>
      </c>
      <c r="S30" s="10" t="s">
        <v>159</v>
      </c>
    </row>
    <row r="31" spans="1:19" x14ac:dyDescent="0.25">
      <c r="A31" s="12" t="s">
        <v>200</v>
      </c>
      <c r="B31" s="58">
        <v>507.05970418935999</v>
      </c>
      <c r="C31" s="10" t="s">
        <v>159</v>
      </c>
      <c r="D31" s="58">
        <v>1041.98403458708</v>
      </c>
      <c r="E31" s="10" t="s">
        <v>159</v>
      </c>
      <c r="F31" s="58">
        <v>579.65541656832704</v>
      </c>
      <c r="G31" s="10" t="s">
        <v>159</v>
      </c>
      <c r="H31" s="58">
        <v>625.51109056925895</v>
      </c>
      <c r="I31" s="10" t="s">
        <v>159</v>
      </c>
      <c r="J31" s="58">
        <v>495.00186447465899</v>
      </c>
      <c r="K31" s="10" t="s">
        <v>159</v>
      </c>
      <c r="L31" s="58">
        <v>249.34788740124199</v>
      </c>
      <c r="M31" s="10" t="s">
        <v>159</v>
      </c>
      <c r="N31" s="58">
        <v>527.27630759272301</v>
      </c>
      <c r="O31" s="10" t="s">
        <v>159</v>
      </c>
      <c r="P31" s="58">
        <v>0</v>
      </c>
      <c r="Q31" s="10" t="s">
        <v>241</v>
      </c>
      <c r="R31" s="58">
        <v>649.22263131173702</v>
      </c>
      <c r="S31" s="10" t="s">
        <v>159</v>
      </c>
    </row>
    <row r="32" spans="1:19" x14ac:dyDescent="0.25">
      <c r="A32" s="15" t="s">
        <v>203</v>
      </c>
      <c r="B32" s="59">
        <v>378.49460429495701</v>
      </c>
      <c r="C32" s="14" t="s">
        <v>159</v>
      </c>
      <c r="D32" s="59">
        <v>875.81644889314805</v>
      </c>
      <c r="E32" s="14" t="s">
        <v>159</v>
      </c>
      <c r="F32" s="59">
        <v>492.13501423342802</v>
      </c>
      <c r="G32" s="14" t="s">
        <v>159</v>
      </c>
      <c r="H32" s="59">
        <v>465.99149847665097</v>
      </c>
      <c r="I32" s="14" t="s">
        <v>159</v>
      </c>
      <c r="J32" s="59">
        <v>367.33320573970298</v>
      </c>
      <c r="K32" s="14" t="s">
        <v>159</v>
      </c>
      <c r="L32" s="59">
        <v>186.982527455595</v>
      </c>
      <c r="M32" s="14" t="s">
        <v>159</v>
      </c>
      <c r="N32" s="59">
        <v>380.98309281922201</v>
      </c>
      <c r="O32" s="14" t="s">
        <v>159</v>
      </c>
      <c r="P32" s="59">
        <v>0</v>
      </c>
      <c r="Q32" s="14" t="s">
        <v>241</v>
      </c>
      <c r="R32" s="59">
        <v>512.58466603500403</v>
      </c>
      <c r="S32" s="14" t="s">
        <v>159</v>
      </c>
    </row>
    <row r="34" spans="1:2" x14ac:dyDescent="0.25">
      <c r="A34" s="16" t="s">
        <v>204</v>
      </c>
      <c r="B34" s="16" t="s">
        <v>218</v>
      </c>
    </row>
    <row r="36" spans="1:2" x14ac:dyDescent="0.25">
      <c r="B36" s="16" t="s">
        <v>242</v>
      </c>
    </row>
    <row r="37" spans="1:2" x14ac:dyDescent="0.25">
      <c r="B37" s="16" t="s">
        <v>243</v>
      </c>
    </row>
    <row r="39" spans="1:2" x14ac:dyDescent="0.25">
      <c r="B39" s="16" t="s">
        <v>244</v>
      </c>
    </row>
    <row r="42" spans="1:2" x14ac:dyDescent="0.25">
      <c r="A42" s="17" t="str">
        <f>HYPERLINK("#'GAMING_MACHINES 6'!A2", "&lt;&lt;&lt; Previous table")</f>
        <v>&lt;&lt;&lt; Previous table</v>
      </c>
    </row>
    <row r="43" spans="1:2" x14ac:dyDescent="0.25">
      <c r="A43" s="17" t="str">
        <f>HYPERLINK("#'GAMING_MACHINES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4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HYPERLINK("#'INDEX'!B28", "Link to index")</f>
        <v>Link to index</v>
      </c>
    </row>
    <row r="2" spans="1:19" ht="15.75" customHeight="1" x14ac:dyDescent="0.25">
      <c r="A2" s="287" t="s">
        <v>251</v>
      </c>
      <c r="B2" s="286"/>
      <c r="C2" s="286"/>
      <c r="D2" s="286"/>
      <c r="E2" s="286"/>
      <c r="F2" s="286"/>
      <c r="G2" s="286"/>
      <c r="H2" s="286"/>
      <c r="I2" s="286"/>
      <c r="J2" s="286"/>
      <c r="K2" s="286"/>
      <c r="L2" s="286"/>
      <c r="M2" s="286"/>
      <c r="N2" s="286"/>
      <c r="O2" s="286"/>
      <c r="P2" s="286"/>
      <c r="Q2" s="286"/>
      <c r="R2" s="286"/>
      <c r="S2" s="286"/>
    </row>
    <row r="3" spans="1:19" ht="15.75" customHeight="1" x14ac:dyDescent="0.25">
      <c r="A3" s="287" t="s">
        <v>46</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60">
        <v>893.59887622609494</v>
      </c>
      <c r="C7" s="10" t="s">
        <v>159</v>
      </c>
      <c r="D7" s="60">
        <v>892.15780035188504</v>
      </c>
      <c r="E7" s="10" t="s">
        <v>159</v>
      </c>
      <c r="F7" s="60">
        <v>54.467354142873802</v>
      </c>
      <c r="G7" s="10" t="s">
        <v>159</v>
      </c>
      <c r="H7" s="60">
        <v>303.83942601548802</v>
      </c>
      <c r="I7" s="10" t="s">
        <v>159</v>
      </c>
      <c r="J7" s="60">
        <v>305.808753132991</v>
      </c>
      <c r="K7" s="10" t="s">
        <v>159</v>
      </c>
      <c r="L7" s="60">
        <v>0</v>
      </c>
      <c r="M7" s="10" t="s">
        <v>159</v>
      </c>
      <c r="N7" s="60">
        <v>493.49814380127498</v>
      </c>
      <c r="O7" s="10" t="s">
        <v>159</v>
      </c>
      <c r="P7" s="60">
        <v>0</v>
      </c>
      <c r="Q7" s="10" t="s">
        <v>241</v>
      </c>
      <c r="R7" s="60">
        <v>523.29617016084705</v>
      </c>
      <c r="S7" s="10" t="s">
        <v>159</v>
      </c>
    </row>
    <row r="8" spans="1:19" x14ac:dyDescent="0.25">
      <c r="A8" s="12" t="s">
        <v>171</v>
      </c>
      <c r="B8" s="60">
        <v>912.54329592052204</v>
      </c>
      <c r="C8" s="10" t="s">
        <v>159</v>
      </c>
      <c r="D8" s="60">
        <v>915.01899230534002</v>
      </c>
      <c r="E8" s="10" t="s">
        <v>159</v>
      </c>
      <c r="F8" s="60">
        <v>89.808991132947</v>
      </c>
      <c r="G8" s="10" t="s">
        <v>159</v>
      </c>
      <c r="H8" s="60">
        <v>327.90105986130101</v>
      </c>
      <c r="I8" s="10" t="s">
        <v>159</v>
      </c>
      <c r="J8" s="60">
        <v>503.30523682196798</v>
      </c>
      <c r="K8" s="10" t="s">
        <v>159</v>
      </c>
      <c r="L8" s="60">
        <v>0</v>
      </c>
      <c r="M8" s="10" t="s">
        <v>159</v>
      </c>
      <c r="N8" s="60">
        <v>643.76960422232696</v>
      </c>
      <c r="O8" s="10" t="s">
        <v>159</v>
      </c>
      <c r="P8" s="60">
        <v>0</v>
      </c>
      <c r="Q8" s="10" t="s">
        <v>241</v>
      </c>
      <c r="R8" s="60">
        <v>589.46543734240402</v>
      </c>
      <c r="S8" s="10" t="s">
        <v>159</v>
      </c>
    </row>
    <row r="9" spans="1:19" x14ac:dyDescent="0.25">
      <c r="A9" s="12" t="s">
        <v>172</v>
      </c>
      <c r="B9" s="60">
        <v>900.07923807410396</v>
      </c>
      <c r="C9" s="10" t="s">
        <v>159</v>
      </c>
      <c r="D9" s="60">
        <v>923.20299442530802</v>
      </c>
      <c r="E9" s="10" t="s">
        <v>159</v>
      </c>
      <c r="F9" s="60">
        <v>206.81436850585999</v>
      </c>
      <c r="G9" s="10" t="s">
        <v>159</v>
      </c>
      <c r="H9" s="60">
        <v>365.26854229749898</v>
      </c>
      <c r="I9" s="10" t="s">
        <v>159</v>
      </c>
      <c r="J9" s="60">
        <v>563.70468454025502</v>
      </c>
      <c r="K9" s="10" t="s">
        <v>159</v>
      </c>
      <c r="L9" s="60">
        <v>27.407030646649801</v>
      </c>
      <c r="M9" s="10" t="s">
        <v>159</v>
      </c>
      <c r="N9" s="60">
        <v>734.19938228260105</v>
      </c>
      <c r="O9" s="10" t="s">
        <v>159</v>
      </c>
      <c r="P9" s="60">
        <v>0</v>
      </c>
      <c r="Q9" s="10" t="s">
        <v>241</v>
      </c>
      <c r="R9" s="60">
        <v>627.48454402925995</v>
      </c>
      <c r="S9" s="10" t="s">
        <v>159</v>
      </c>
    </row>
    <row r="10" spans="1:19" x14ac:dyDescent="0.25">
      <c r="A10" s="12" t="s">
        <v>173</v>
      </c>
      <c r="B10" s="60">
        <v>954.91591792949703</v>
      </c>
      <c r="C10" s="10" t="s">
        <v>159</v>
      </c>
      <c r="D10" s="60">
        <v>1097.3535726392499</v>
      </c>
      <c r="E10" s="10" t="s">
        <v>159</v>
      </c>
      <c r="F10" s="60">
        <v>258.825214724288</v>
      </c>
      <c r="G10" s="10" t="s">
        <v>159</v>
      </c>
      <c r="H10" s="60">
        <v>416.68880872777299</v>
      </c>
      <c r="I10" s="10" t="s">
        <v>159</v>
      </c>
      <c r="J10" s="60">
        <v>606.55073312897105</v>
      </c>
      <c r="K10" s="10" t="s">
        <v>159</v>
      </c>
      <c r="L10" s="60">
        <v>116.927082187918</v>
      </c>
      <c r="M10" s="10" t="s">
        <v>159</v>
      </c>
      <c r="N10" s="60">
        <v>854.31095504769496</v>
      </c>
      <c r="O10" s="10" t="s">
        <v>159</v>
      </c>
      <c r="P10" s="60">
        <v>0</v>
      </c>
      <c r="Q10" s="10" t="s">
        <v>241</v>
      </c>
      <c r="R10" s="60">
        <v>732.58343834575305</v>
      </c>
      <c r="S10" s="10" t="s">
        <v>159</v>
      </c>
    </row>
    <row r="11" spans="1:19" x14ac:dyDescent="0.25">
      <c r="A11" s="12" t="s">
        <v>174</v>
      </c>
      <c r="B11" s="60">
        <v>1080.9791205197801</v>
      </c>
      <c r="C11" s="10" t="s">
        <v>159</v>
      </c>
      <c r="D11" s="60">
        <v>1249.9579803484401</v>
      </c>
      <c r="E11" s="10" t="s">
        <v>159</v>
      </c>
      <c r="F11" s="60">
        <v>308.69541970969601</v>
      </c>
      <c r="G11" s="10" t="s">
        <v>159</v>
      </c>
      <c r="H11" s="60">
        <v>509.44555056765398</v>
      </c>
      <c r="I11" s="10" t="s">
        <v>159</v>
      </c>
      <c r="J11" s="60">
        <v>667.28646381421595</v>
      </c>
      <c r="K11" s="10" t="s">
        <v>159</v>
      </c>
      <c r="L11" s="60">
        <v>191.50596610487901</v>
      </c>
      <c r="M11" s="10" t="s">
        <v>159</v>
      </c>
      <c r="N11" s="60">
        <v>953.40674423957</v>
      </c>
      <c r="O11" s="10" t="s">
        <v>159</v>
      </c>
      <c r="P11" s="60">
        <v>0</v>
      </c>
      <c r="Q11" s="10" t="s">
        <v>241</v>
      </c>
      <c r="R11" s="60">
        <v>834.85674899587502</v>
      </c>
      <c r="S11" s="10" t="s">
        <v>159</v>
      </c>
    </row>
    <row r="12" spans="1:19" x14ac:dyDescent="0.25">
      <c r="A12" s="12" t="s">
        <v>175</v>
      </c>
      <c r="B12" s="60">
        <v>1110.4023462694199</v>
      </c>
      <c r="C12" s="10" t="s">
        <v>159</v>
      </c>
      <c r="D12" s="60">
        <v>1341.7743796786999</v>
      </c>
      <c r="E12" s="10" t="s">
        <v>159</v>
      </c>
      <c r="F12" s="60">
        <v>321.98819605069099</v>
      </c>
      <c r="G12" s="10" t="s">
        <v>159</v>
      </c>
      <c r="H12" s="60">
        <v>562.76292664365496</v>
      </c>
      <c r="I12" s="10" t="s">
        <v>159</v>
      </c>
      <c r="J12" s="60">
        <v>710.99833747460605</v>
      </c>
      <c r="K12" s="10" t="s">
        <v>159</v>
      </c>
      <c r="L12" s="60">
        <v>288.44682181099301</v>
      </c>
      <c r="M12" s="10" t="s">
        <v>159</v>
      </c>
      <c r="N12" s="60">
        <v>1021.71854450528</v>
      </c>
      <c r="O12" s="10" t="s">
        <v>159</v>
      </c>
      <c r="P12" s="60">
        <v>0</v>
      </c>
      <c r="Q12" s="10" t="s">
        <v>241</v>
      </c>
      <c r="R12" s="60">
        <v>898.96432985684805</v>
      </c>
      <c r="S12" s="10" t="s">
        <v>159</v>
      </c>
    </row>
    <row r="13" spans="1:19" x14ac:dyDescent="0.25">
      <c r="A13" s="12" t="s">
        <v>176</v>
      </c>
      <c r="B13" s="60">
        <v>1100.6942580862899</v>
      </c>
      <c r="C13" s="10" t="s">
        <v>159</v>
      </c>
      <c r="D13" s="60">
        <v>1323.8228471087</v>
      </c>
      <c r="E13" s="10" t="s">
        <v>159</v>
      </c>
      <c r="F13" s="60">
        <v>315.56106493459498</v>
      </c>
      <c r="G13" s="10" t="s">
        <v>159</v>
      </c>
      <c r="H13" s="60">
        <v>605.93398505524999</v>
      </c>
      <c r="I13" s="10" t="s">
        <v>159</v>
      </c>
      <c r="J13" s="60">
        <v>744.54000010609298</v>
      </c>
      <c r="K13" s="10" t="s">
        <v>159</v>
      </c>
      <c r="L13" s="60">
        <v>361.01781724343101</v>
      </c>
      <c r="M13" s="10" t="s">
        <v>159</v>
      </c>
      <c r="N13" s="60">
        <v>1035.6426397878599</v>
      </c>
      <c r="O13" s="10" t="s">
        <v>159</v>
      </c>
      <c r="P13" s="60">
        <v>0</v>
      </c>
      <c r="Q13" s="10" t="s">
        <v>241</v>
      </c>
      <c r="R13" s="60">
        <v>908.14848992506495</v>
      </c>
      <c r="S13" s="10" t="s">
        <v>159</v>
      </c>
    </row>
    <row r="14" spans="1:19" x14ac:dyDescent="0.25">
      <c r="A14" s="12" t="s">
        <v>177</v>
      </c>
      <c r="B14" s="60">
        <v>1095.1840291503099</v>
      </c>
      <c r="C14" s="10" t="s">
        <v>159</v>
      </c>
      <c r="D14" s="60">
        <v>1328.6201073081399</v>
      </c>
      <c r="E14" s="10" t="s">
        <v>159</v>
      </c>
      <c r="F14" s="60">
        <v>399.74580723912402</v>
      </c>
      <c r="G14" s="10" t="s">
        <v>159</v>
      </c>
      <c r="H14" s="60">
        <v>641.37921818348104</v>
      </c>
      <c r="I14" s="10" t="s">
        <v>159</v>
      </c>
      <c r="J14" s="60">
        <v>802.13822653162902</v>
      </c>
      <c r="K14" s="10" t="s">
        <v>159</v>
      </c>
      <c r="L14" s="60">
        <v>426.291812048645</v>
      </c>
      <c r="M14" s="10" t="s">
        <v>159</v>
      </c>
      <c r="N14" s="60">
        <v>1075.2103710127501</v>
      </c>
      <c r="O14" s="10" t="s">
        <v>159</v>
      </c>
      <c r="P14" s="60">
        <v>0</v>
      </c>
      <c r="Q14" s="10" t="s">
        <v>241</v>
      </c>
      <c r="R14" s="60">
        <v>932.36708628974395</v>
      </c>
      <c r="S14" s="10" t="s">
        <v>159</v>
      </c>
    </row>
    <row r="15" spans="1:19" x14ac:dyDescent="0.25">
      <c r="A15" s="12" t="s">
        <v>178</v>
      </c>
      <c r="B15" s="60">
        <v>1096.5231898700299</v>
      </c>
      <c r="C15" s="10" t="s">
        <v>159</v>
      </c>
      <c r="D15" s="60">
        <v>1322.0943564588699</v>
      </c>
      <c r="E15" s="10" t="s">
        <v>159</v>
      </c>
      <c r="F15" s="60">
        <v>440.93373117724599</v>
      </c>
      <c r="G15" s="10" t="s">
        <v>159</v>
      </c>
      <c r="H15" s="60">
        <v>685.50131494490404</v>
      </c>
      <c r="I15" s="10" t="s">
        <v>159</v>
      </c>
      <c r="J15" s="60">
        <v>850.925894964637</v>
      </c>
      <c r="K15" s="10" t="s">
        <v>159</v>
      </c>
      <c r="L15" s="60">
        <v>463.22642294936298</v>
      </c>
      <c r="M15" s="10" t="s">
        <v>159</v>
      </c>
      <c r="N15" s="60">
        <v>937.21101278322703</v>
      </c>
      <c r="O15" s="10" t="s">
        <v>159</v>
      </c>
      <c r="P15" s="60">
        <v>0</v>
      </c>
      <c r="Q15" s="10" t="s">
        <v>241</v>
      </c>
      <c r="R15" s="60">
        <v>907.84731173819705</v>
      </c>
      <c r="S15" s="10" t="s">
        <v>159</v>
      </c>
    </row>
    <row r="16" spans="1:19" x14ac:dyDescent="0.25">
      <c r="A16" s="12" t="s">
        <v>182</v>
      </c>
      <c r="B16" s="60">
        <v>1110.6574400089401</v>
      </c>
      <c r="C16" s="10" t="s">
        <v>159</v>
      </c>
      <c r="D16" s="60">
        <v>1341.7843546665199</v>
      </c>
      <c r="E16" s="10" t="s">
        <v>159</v>
      </c>
      <c r="F16" s="60">
        <v>458.97308243862699</v>
      </c>
      <c r="G16" s="10" t="s">
        <v>159</v>
      </c>
      <c r="H16" s="60">
        <v>764.202330971533</v>
      </c>
      <c r="I16" s="10" t="s">
        <v>159</v>
      </c>
      <c r="J16" s="60">
        <v>890.63140814481596</v>
      </c>
      <c r="K16" s="10" t="s">
        <v>159</v>
      </c>
      <c r="L16" s="60">
        <v>493.33620158053498</v>
      </c>
      <c r="M16" s="10" t="s">
        <v>159</v>
      </c>
      <c r="N16" s="60">
        <v>885.46498450229899</v>
      </c>
      <c r="O16" s="10" t="s">
        <v>159</v>
      </c>
      <c r="P16" s="60">
        <v>0</v>
      </c>
      <c r="Q16" s="10" t="s">
        <v>241</v>
      </c>
      <c r="R16" s="60">
        <v>919.04334060026304</v>
      </c>
      <c r="S16" s="10" t="s">
        <v>159</v>
      </c>
    </row>
    <row r="17" spans="1:19" x14ac:dyDescent="0.25">
      <c r="A17" s="12" t="s">
        <v>183</v>
      </c>
      <c r="B17" s="60">
        <v>1036.23546421943</v>
      </c>
      <c r="C17" s="10" t="s">
        <v>159</v>
      </c>
      <c r="D17" s="60">
        <v>1367.6874966124701</v>
      </c>
      <c r="E17" s="10" t="s">
        <v>159</v>
      </c>
      <c r="F17" s="60">
        <v>490.13770035316497</v>
      </c>
      <c r="G17" s="10" t="s">
        <v>159</v>
      </c>
      <c r="H17" s="60">
        <v>814.36561112361198</v>
      </c>
      <c r="I17" s="10" t="s">
        <v>159</v>
      </c>
      <c r="J17" s="60">
        <v>892.67463117999898</v>
      </c>
      <c r="K17" s="10" t="s">
        <v>159</v>
      </c>
      <c r="L17" s="60">
        <v>484.15866122715897</v>
      </c>
      <c r="M17" s="10" t="s">
        <v>159</v>
      </c>
      <c r="N17" s="60">
        <v>890.57052623783204</v>
      </c>
      <c r="O17" s="10" t="s">
        <v>159</v>
      </c>
      <c r="P17" s="60">
        <v>0</v>
      </c>
      <c r="Q17" s="10" t="s">
        <v>241</v>
      </c>
      <c r="R17" s="60">
        <v>935.90922850683</v>
      </c>
      <c r="S17" s="10" t="s">
        <v>159</v>
      </c>
    </row>
    <row r="18" spans="1:19" x14ac:dyDescent="0.25">
      <c r="A18" s="12" t="s">
        <v>184</v>
      </c>
      <c r="B18" s="60">
        <v>1026.32601765663</v>
      </c>
      <c r="C18" s="10" t="s">
        <v>159</v>
      </c>
      <c r="D18" s="60">
        <v>1343.0096128064299</v>
      </c>
      <c r="E18" s="10" t="s">
        <v>159</v>
      </c>
      <c r="F18" s="60">
        <v>530.32486856261801</v>
      </c>
      <c r="G18" s="10" t="s">
        <v>159</v>
      </c>
      <c r="H18" s="60">
        <v>815.22666745743595</v>
      </c>
      <c r="I18" s="10" t="s">
        <v>159</v>
      </c>
      <c r="J18" s="60">
        <v>858.25069580120203</v>
      </c>
      <c r="K18" s="10" t="s">
        <v>159</v>
      </c>
      <c r="L18" s="60">
        <v>404.53652030306398</v>
      </c>
      <c r="M18" s="10" t="s">
        <v>159</v>
      </c>
      <c r="N18" s="60">
        <v>877.51323632927802</v>
      </c>
      <c r="O18" s="10" t="s">
        <v>159</v>
      </c>
      <c r="P18" s="60">
        <v>0</v>
      </c>
      <c r="Q18" s="10" t="s">
        <v>241</v>
      </c>
      <c r="R18" s="60">
        <v>918.71649102592403</v>
      </c>
      <c r="S18" s="10" t="s">
        <v>159</v>
      </c>
    </row>
    <row r="19" spans="1:19" x14ac:dyDescent="0.25">
      <c r="A19" s="12" t="s">
        <v>185</v>
      </c>
      <c r="B19" s="60">
        <v>940.45786263632499</v>
      </c>
      <c r="C19" s="10" t="s">
        <v>159</v>
      </c>
      <c r="D19" s="60">
        <v>1335.18996494321</v>
      </c>
      <c r="E19" s="10" t="s">
        <v>159</v>
      </c>
      <c r="F19" s="60">
        <v>563.91243788514896</v>
      </c>
      <c r="G19" s="10" t="s">
        <v>159</v>
      </c>
      <c r="H19" s="60">
        <v>728.91262423969397</v>
      </c>
      <c r="I19" s="10" t="s">
        <v>159</v>
      </c>
      <c r="J19" s="60">
        <v>869.07608648760299</v>
      </c>
      <c r="K19" s="10" t="s">
        <v>159</v>
      </c>
      <c r="L19" s="60">
        <v>399.08373560735401</v>
      </c>
      <c r="M19" s="10" t="s">
        <v>159</v>
      </c>
      <c r="N19" s="60">
        <v>860.36972358567004</v>
      </c>
      <c r="O19" s="10" t="s">
        <v>159</v>
      </c>
      <c r="P19" s="60">
        <v>0</v>
      </c>
      <c r="Q19" s="10" t="s">
        <v>241</v>
      </c>
      <c r="R19" s="60">
        <v>893.18804497535598</v>
      </c>
      <c r="S19" s="10" t="s">
        <v>159</v>
      </c>
    </row>
    <row r="20" spans="1:19" x14ac:dyDescent="0.25">
      <c r="A20" s="12" t="s">
        <v>186</v>
      </c>
      <c r="B20" s="60">
        <v>857.98622959003899</v>
      </c>
      <c r="C20" s="10" t="s">
        <v>159</v>
      </c>
      <c r="D20" s="60">
        <v>1133.0527568002699</v>
      </c>
      <c r="E20" s="10" t="s">
        <v>159</v>
      </c>
      <c r="F20" s="60">
        <v>598.10347064478901</v>
      </c>
      <c r="G20" s="10" t="s">
        <v>159</v>
      </c>
      <c r="H20" s="60">
        <v>738.00699618483304</v>
      </c>
      <c r="I20" s="10" t="s">
        <v>159</v>
      </c>
      <c r="J20" s="60">
        <v>794.12682543042297</v>
      </c>
      <c r="K20" s="10" t="s">
        <v>159</v>
      </c>
      <c r="L20" s="60">
        <v>399.11460962840903</v>
      </c>
      <c r="M20" s="10" t="s">
        <v>159</v>
      </c>
      <c r="N20" s="60">
        <v>836.808083159592</v>
      </c>
      <c r="O20" s="10" t="s">
        <v>159</v>
      </c>
      <c r="P20" s="60">
        <v>0</v>
      </c>
      <c r="Q20" s="10" t="s">
        <v>241</v>
      </c>
      <c r="R20" s="60">
        <v>814.45427292205102</v>
      </c>
      <c r="S20" s="10" t="s">
        <v>159</v>
      </c>
    </row>
    <row r="21" spans="1:19" x14ac:dyDescent="0.25">
      <c r="A21" s="12" t="s">
        <v>188</v>
      </c>
      <c r="B21" s="60">
        <v>802.33642709164803</v>
      </c>
      <c r="C21" s="10" t="s">
        <v>159</v>
      </c>
      <c r="D21" s="60">
        <v>1108.09184246568</v>
      </c>
      <c r="E21" s="10" t="s">
        <v>159</v>
      </c>
      <c r="F21" s="60">
        <v>611.09427575551399</v>
      </c>
      <c r="G21" s="10" t="s">
        <v>159</v>
      </c>
      <c r="H21" s="60">
        <v>718.85773673087203</v>
      </c>
      <c r="I21" s="10" t="s">
        <v>159</v>
      </c>
      <c r="J21" s="60">
        <v>751.462550540748</v>
      </c>
      <c r="K21" s="10" t="s">
        <v>159</v>
      </c>
      <c r="L21" s="60">
        <v>403.42710198264399</v>
      </c>
      <c r="M21" s="10" t="s">
        <v>159</v>
      </c>
      <c r="N21" s="60">
        <v>821.43780133660198</v>
      </c>
      <c r="O21" s="10" t="s">
        <v>159</v>
      </c>
      <c r="P21" s="60">
        <v>0</v>
      </c>
      <c r="Q21" s="10" t="s">
        <v>241</v>
      </c>
      <c r="R21" s="60">
        <v>793.43809872073098</v>
      </c>
      <c r="S21" s="10" t="s">
        <v>159</v>
      </c>
    </row>
    <row r="22" spans="1:19" x14ac:dyDescent="0.25">
      <c r="A22" s="12" t="s">
        <v>189</v>
      </c>
      <c r="B22" s="60">
        <v>759.41927002869795</v>
      </c>
      <c r="C22" s="10" t="s">
        <v>159</v>
      </c>
      <c r="D22" s="60">
        <v>1061.77463683416</v>
      </c>
      <c r="E22" s="10" t="s">
        <v>159</v>
      </c>
      <c r="F22" s="60">
        <v>513.43955129899905</v>
      </c>
      <c r="G22" s="10" t="s">
        <v>159</v>
      </c>
      <c r="H22" s="60">
        <v>654.56546971283399</v>
      </c>
      <c r="I22" s="10" t="s">
        <v>159</v>
      </c>
      <c r="J22" s="60">
        <v>703.16618821410702</v>
      </c>
      <c r="K22" s="10" t="s">
        <v>159</v>
      </c>
      <c r="L22" s="60">
        <v>375.24997647438101</v>
      </c>
      <c r="M22" s="10" t="s">
        <v>159</v>
      </c>
      <c r="N22" s="60">
        <v>753.16673391186896</v>
      </c>
      <c r="O22" s="10" t="s">
        <v>159</v>
      </c>
      <c r="P22" s="60">
        <v>0</v>
      </c>
      <c r="Q22" s="10" t="s">
        <v>241</v>
      </c>
      <c r="R22" s="60">
        <v>741.59403251260403</v>
      </c>
      <c r="S22" s="10" t="s">
        <v>159</v>
      </c>
    </row>
    <row r="23" spans="1:19" x14ac:dyDescent="0.25">
      <c r="A23" s="12" t="s">
        <v>190</v>
      </c>
      <c r="B23" s="60">
        <v>749.99660856682203</v>
      </c>
      <c r="C23" s="10" t="s">
        <v>159</v>
      </c>
      <c r="D23" s="60">
        <v>1067.5372478429899</v>
      </c>
      <c r="E23" s="10" t="s">
        <v>159</v>
      </c>
      <c r="F23" s="60">
        <v>440.80145246734702</v>
      </c>
      <c r="G23" s="10" t="s">
        <v>159</v>
      </c>
      <c r="H23" s="60">
        <v>655.88465585867903</v>
      </c>
      <c r="I23" s="10" t="s">
        <v>159</v>
      </c>
      <c r="J23" s="60">
        <v>689.40254493454199</v>
      </c>
      <c r="K23" s="10" t="s">
        <v>159</v>
      </c>
      <c r="L23" s="60">
        <v>357.26062093015599</v>
      </c>
      <c r="M23" s="10" t="s">
        <v>159</v>
      </c>
      <c r="N23" s="60">
        <v>733.393232355279</v>
      </c>
      <c r="O23" s="10" t="s">
        <v>159</v>
      </c>
      <c r="P23" s="60">
        <v>0</v>
      </c>
      <c r="Q23" s="10" t="s">
        <v>241</v>
      </c>
      <c r="R23" s="60">
        <v>735.33308691078696</v>
      </c>
      <c r="S23" s="10" t="s">
        <v>159</v>
      </c>
    </row>
    <row r="24" spans="1:19" x14ac:dyDescent="0.25">
      <c r="A24" s="12" t="s">
        <v>191</v>
      </c>
      <c r="B24" s="60">
        <v>722.594520232288</v>
      </c>
      <c r="C24" s="10" t="s">
        <v>159</v>
      </c>
      <c r="D24" s="60">
        <v>1067.6660637068401</v>
      </c>
      <c r="E24" s="10" t="s">
        <v>159</v>
      </c>
      <c r="F24" s="60">
        <v>423.57658282756898</v>
      </c>
      <c r="G24" s="10" t="s">
        <v>159</v>
      </c>
      <c r="H24" s="60">
        <v>655.03561338095506</v>
      </c>
      <c r="I24" s="10" t="s">
        <v>159</v>
      </c>
      <c r="J24" s="60">
        <v>664.35582766597702</v>
      </c>
      <c r="K24" s="10" t="s">
        <v>159</v>
      </c>
      <c r="L24" s="60">
        <v>336.47675758739899</v>
      </c>
      <c r="M24" s="10" t="s">
        <v>159</v>
      </c>
      <c r="N24" s="60">
        <v>711.498546760463</v>
      </c>
      <c r="O24" s="10" t="s">
        <v>159</v>
      </c>
      <c r="P24" s="60">
        <v>0</v>
      </c>
      <c r="Q24" s="10" t="s">
        <v>241</v>
      </c>
      <c r="R24" s="60">
        <v>725.28826654362001</v>
      </c>
      <c r="S24" s="10" t="s">
        <v>159</v>
      </c>
    </row>
    <row r="25" spans="1:19" x14ac:dyDescent="0.25">
      <c r="A25" s="12" t="s">
        <v>192</v>
      </c>
      <c r="B25" s="60">
        <v>675.78023239953495</v>
      </c>
      <c r="C25" s="10" t="s">
        <v>159</v>
      </c>
      <c r="D25" s="60">
        <v>1043.4280185351399</v>
      </c>
      <c r="E25" s="10" t="s">
        <v>159</v>
      </c>
      <c r="F25" s="60">
        <v>392.43985153963598</v>
      </c>
      <c r="G25" s="10" t="s">
        <v>159</v>
      </c>
      <c r="H25" s="60">
        <v>645.51188403205094</v>
      </c>
      <c r="I25" s="10" t="s">
        <v>159</v>
      </c>
      <c r="J25" s="60">
        <v>632.21235592916298</v>
      </c>
      <c r="K25" s="10" t="s">
        <v>159</v>
      </c>
      <c r="L25" s="60">
        <v>322.73487163734001</v>
      </c>
      <c r="M25" s="10" t="s">
        <v>159</v>
      </c>
      <c r="N25" s="60">
        <v>632.31022899160496</v>
      </c>
      <c r="O25" s="10" t="s">
        <v>159</v>
      </c>
      <c r="P25" s="60">
        <v>0</v>
      </c>
      <c r="Q25" s="10" t="s">
        <v>241</v>
      </c>
      <c r="R25" s="60">
        <v>690.748098069099</v>
      </c>
      <c r="S25" s="10" t="s">
        <v>159</v>
      </c>
    </row>
    <row r="26" spans="1:19" x14ac:dyDescent="0.25">
      <c r="A26" s="12" t="s">
        <v>193</v>
      </c>
      <c r="B26" s="60">
        <v>624.708543225629</v>
      </c>
      <c r="C26" s="10" t="s">
        <v>159</v>
      </c>
      <c r="D26" s="60">
        <v>1030.4348615102599</v>
      </c>
      <c r="E26" s="10" t="s">
        <v>159</v>
      </c>
      <c r="F26" s="60">
        <v>422.09229051706399</v>
      </c>
      <c r="G26" s="10" t="s">
        <v>159</v>
      </c>
      <c r="H26" s="60">
        <v>636.05100327860896</v>
      </c>
      <c r="I26" s="10" t="s">
        <v>159</v>
      </c>
      <c r="J26" s="60">
        <v>610.31912320581102</v>
      </c>
      <c r="K26" s="10" t="s">
        <v>159</v>
      </c>
      <c r="L26" s="60">
        <v>306.63568179252599</v>
      </c>
      <c r="M26" s="10" t="s">
        <v>159</v>
      </c>
      <c r="N26" s="60">
        <v>606.19811957358399</v>
      </c>
      <c r="O26" s="10" t="s">
        <v>159</v>
      </c>
      <c r="P26" s="60">
        <v>0</v>
      </c>
      <c r="Q26" s="10" t="s">
        <v>241</v>
      </c>
      <c r="R26" s="60">
        <v>675.295568905918</v>
      </c>
      <c r="S26" s="10" t="s">
        <v>159</v>
      </c>
    </row>
    <row r="27" spans="1:19" x14ac:dyDescent="0.25">
      <c r="A27" s="12" t="s">
        <v>194</v>
      </c>
      <c r="B27" s="60">
        <v>593.75797804442198</v>
      </c>
      <c r="C27" s="10" t="s">
        <v>159</v>
      </c>
      <c r="D27" s="60">
        <v>1060.8227403462499</v>
      </c>
      <c r="E27" s="10" t="s">
        <v>159</v>
      </c>
      <c r="F27" s="60">
        <v>493.48108598798399</v>
      </c>
      <c r="G27" s="10" t="s">
        <v>159</v>
      </c>
      <c r="H27" s="60">
        <v>651.85025050730599</v>
      </c>
      <c r="I27" s="10" t="s">
        <v>159</v>
      </c>
      <c r="J27" s="60">
        <v>590.41258164874296</v>
      </c>
      <c r="K27" s="10" t="s">
        <v>159</v>
      </c>
      <c r="L27" s="60">
        <v>307.362143834888</v>
      </c>
      <c r="M27" s="10" t="s">
        <v>159</v>
      </c>
      <c r="N27" s="60">
        <v>598.95477628764502</v>
      </c>
      <c r="O27" s="10" t="s">
        <v>159</v>
      </c>
      <c r="P27" s="60">
        <v>0</v>
      </c>
      <c r="Q27" s="10" t="s">
        <v>241</v>
      </c>
      <c r="R27" s="60">
        <v>685.43552340327597</v>
      </c>
      <c r="S27" s="10" t="s">
        <v>159</v>
      </c>
    </row>
    <row r="28" spans="1:19" x14ac:dyDescent="0.25">
      <c r="A28" s="12" t="s">
        <v>196</v>
      </c>
      <c r="B28" s="60">
        <v>578.91161896638596</v>
      </c>
      <c r="C28" s="10" t="s">
        <v>159</v>
      </c>
      <c r="D28" s="60">
        <v>1094.2334854974499</v>
      </c>
      <c r="E28" s="10" t="s">
        <v>159</v>
      </c>
      <c r="F28" s="60">
        <v>509.26268502639903</v>
      </c>
      <c r="G28" s="10" t="s">
        <v>159</v>
      </c>
      <c r="H28" s="60">
        <v>658.02485037832901</v>
      </c>
      <c r="I28" s="10" t="s">
        <v>159</v>
      </c>
      <c r="J28" s="60">
        <v>571.86865692299295</v>
      </c>
      <c r="K28" s="10" t="s">
        <v>159</v>
      </c>
      <c r="L28" s="60">
        <v>302.30673233202799</v>
      </c>
      <c r="M28" s="10" t="s">
        <v>159</v>
      </c>
      <c r="N28" s="60">
        <v>587.16510940439002</v>
      </c>
      <c r="O28" s="10" t="s">
        <v>159</v>
      </c>
      <c r="P28" s="60">
        <v>0</v>
      </c>
      <c r="Q28" s="10" t="s">
        <v>241</v>
      </c>
      <c r="R28" s="60">
        <v>693.37715393943097</v>
      </c>
      <c r="S28" s="10" t="s">
        <v>159</v>
      </c>
    </row>
    <row r="29" spans="1:19" x14ac:dyDescent="0.25">
      <c r="A29" s="12" t="s">
        <v>197</v>
      </c>
      <c r="B29" s="60">
        <v>558.766219057581</v>
      </c>
      <c r="C29" s="10" t="s">
        <v>159</v>
      </c>
      <c r="D29" s="60">
        <v>1071.59052148879</v>
      </c>
      <c r="E29" s="10" t="s">
        <v>159</v>
      </c>
      <c r="F29" s="60">
        <v>529.36815844329396</v>
      </c>
      <c r="G29" s="10" t="s">
        <v>159</v>
      </c>
      <c r="H29" s="60">
        <v>641.58535108594299</v>
      </c>
      <c r="I29" s="10" t="s">
        <v>159</v>
      </c>
      <c r="J29" s="60">
        <v>528.11095016539696</v>
      </c>
      <c r="K29" s="10" t="s">
        <v>159</v>
      </c>
      <c r="L29" s="60">
        <v>284.23080020864302</v>
      </c>
      <c r="M29" s="10" t="s">
        <v>159</v>
      </c>
      <c r="N29" s="60">
        <v>561.37163300042096</v>
      </c>
      <c r="O29" s="10" t="s">
        <v>159</v>
      </c>
      <c r="P29" s="60">
        <v>0</v>
      </c>
      <c r="Q29" s="10" t="s">
        <v>241</v>
      </c>
      <c r="R29" s="60">
        <v>673.34505670448402</v>
      </c>
      <c r="S29" s="10" t="s">
        <v>159</v>
      </c>
    </row>
    <row r="30" spans="1:19" x14ac:dyDescent="0.25">
      <c r="A30" s="12" t="s">
        <v>199</v>
      </c>
      <c r="B30" s="60">
        <v>534.93018542056097</v>
      </c>
      <c r="C30" s="10" t="s">
        <v>159</v>
      </c>
      <c r="D30" s="60">
        <v>1066.28502169181</v>
      </c>
      <c r="E30" s="10" t="s">
        <v>180</v>
      </c>
      <c r="F30" s="60">
        <v>577.50664020985801</v>
      </c>
      <c r="G30" s="10" t="s">
        <v>159</v>
      </c>
      <c r="H30" s="60">
        <v>643.24753266591699</v>
      </c>
      <c r="I30" s="10" t="s">
        <v>159</v>
      </c>
      <c r="J30" s="60">
        <v>515.43625380779201</v>
      </c>
      <c r="K30" s="10" t="s">
        <v>159</v>
      </c>
      <c r="L30" s="60">
        <v>264.59328495434198</v>
      </c>
      <c r="M30" s="10" t="s">
        <v>159</v>
      </c>
      <c r="N30" s="60">
        <v>555.26015385528399</v>
      </c>
      <c r="O30" s="10" t="s">
        <v>159</v>
      </c>
      <c r="P30" s="60">
        <v>0</v>
      </c>
      <c r="Q30" s="10" t="s">
        <v>241</v>
      </c>
      <c r="R30" s="60">
        <v>669.79297344815802</v>
      </c>
      <c r="S30" s="10" t="s">
        <v>159</v>
      </c>
    </row>
    <row r="31" spans="1:19" x14ac:dyDescent="0.25">
      <c r="A31" s="12" t="s">
        <v>200</v>
      </c>
      <c r="B31" s="60">
        <v>514.17009443215602</v>
      </c>
      <c r="C31" s="10" t="s">
        <v>159</v>
      </c>
      <c r="D31" s="60">
        <v>1056.5955547916301</v>
      </c>
      <c r="E31" s="10" t="s">
        <v>159</v>
      </c>
      <c r="F31" s="60">
        <v>587.78380102502501</v>
      </c>
      <c r="G31" s="10" t="s">
        <v>159</v>
      </c>
      <c r="H31" s="60">
        <v>634.28249937654004</v>
      </c>
      <c r="I31" s="10" t="s">
        <v>159</v>
      </c>
      <c r="J31" s="60">
        <v>501.94317019910699</v>
      </c>
      <c r="K31" s="10" t="s">
        <v>159</v>
      </c>
      <c r="L31" s="60">
        <v>252.84443972238199</v>
      </c>
      <c r="M31" s="10" t="s">
        <v>159</v>
      </c>
      <c r="N31" s="60">
        <v>534.67019095949297</v>
      </c>
      <c r="O31" s="10" t="s">
        <v>159</v>
      </c>
      <c r="P31" s="60">
        <v>0</v>
      </c>
      <c r="Q31" s="10" t="s">
        <v>241</v>
      </c>
      <c r="R31" s="60">
        <v>658.32654200497802</v>
      </c>
      <c r="S31" s="10" t="s">
        <v>159</v>
      </c>
    </row>
    <row r="32" spans="1:19" x14ac:dyDescent="0.25">
      <c r="A32" s="15" t="s">
        <v>203</v>
      </c>
      <c r="B32" s="61">
        <v>378.49460429495701</v>
      </c>
      <c r="C32" s="14" t="s">
        <v>159</v>
      </c>
      <c r="D32" s="61">
        <v>875.81644889314805</v>
      </c>
      <c r="E32" s="14" t="s">
        <v>159</v>
      </c>
      <c r="F32" s="61">
        <v>492.13501423342802</v>
      </c>
      <c r="G32" s="14" t="s">
        <v>159</v>
      </c>
      <c r="H32" s="61">
        <v>465.99149847665097</v>
      </c>
      <c r="I32" s="14" t="s">
        <v>159</v>
      </c>
      <c r="J32" s="61">
        <v>367.33320573970298</v>
      </c>
      <c r="K32" s="14" t="s">
        <v>159</v>
      </c>
      <c r="L32" s="61">
        <v>186.982527455595</v>
      </c>
      <c r="M32" s="14" t="s">
        <v>159</v>
      </c>
      <c r="N32" s="61">
        <v>380.98309281922201</v>
      </c>
      <c r="O32" s="14" t="s">
        <v>159</v>
      </c>
      <c r="P32" s="61">
        <v>0</v>
      </c>
      <c r="Q32" s="14" t="s">
        <v>241</v>
      </c>
      <c r="R32" s="61">
        <v>512.58466603500403</v>
      </c>
      <c r="S32" s="14" t="s">
        <v>159</v>
      </c>
    </row>
    <row r="34" spans="1:2" x14ac:dyDescent="0.25">
      <c r="A34" s="16" t="s">
        <v>204</v>
      </c>
      <c r="B34" s="16" t="s">
        <v>218</v>
      </c>
    </row>
    <row r="36" spans="1:2" x14ac:dyDescent="0.25">
      <c r="B36" s="16" t="s">
        <v>242</v>
      </c>
    </row>
    <row r="37" spans="1:2" x14ac:dyDescent="0.25">
      <c r="B37" s="16" t="s">
        <v>243</v>
      </c>
    </row>
    <row r="39" spans="1:2" x14ac:dyDescent="0.25">
      <c r="B39" s="16" t="s">
        <v>244</v>
      </c>
    </row>
    <row r="42" spans="1:2" x14ac:dyDescent="0.25">
      <c r="A42" s="17" t="str">
        <f>HYPERLINK("#'GAMING_MACHINES 7'!A2", "&lt;&lt;&lt; Previous table")</f>
        <v>&lt;&lt;&lt; Previous table</v>
      </c>
    </row>
    <row r="43" spans="1:2" x14ac:dyDescent="0.25">
      <c r="A43" s="17" t="str">
        <f>HYPERLINK("#'GAMING_MACHINES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S4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HYPERLINK("#'INDEX'!B29", "Link to index")</f>
        <v>Link to index</v>
      </c>
    </row>
    <row r="2" spans="1:19" ht="15.75" customHeight="1" x14ac:dyDescent="0.25">
      <c r="A2" s="287" t="s">
        <v>252</v>
      </c>
      <c r="B2" s="286"/>
      <c r="C2" s="286"/>
      <c r="D2" s="286"/>
      <c r="E2" s="286"/>
      <c r="F2" s="286"/>
      <c r="G2" s="286"/>
      <c r="H2" s="286"/>
      <c r="I2" s="286"/>
      <c r="J2" s="286"/>
      <c r="K2" s="286"/>
      <c r="L2" s="286"/>
      <c r="M2" s="286"/>
      <c r="N2" s="286"/>
      <c r="O2" s="286"/>
      <c r="P2" s="286"/>
      <c r="Q2" s="286"/>
      <c r="R2" s="286"/>
      <c r="S2" s="286"/>
    </row>
    <row r="3" spans="1:19" ht="15.75" customHeight="1" x14ac:dyDescent="0.25">
      <c r="A3" s="287" t="s">
        <v>47</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225</v>
      </c>
      <c r="B6" s="288"/>
      <c r="C6" s="288"/>
      <c r="D6" s="288"/>
      <c r="E6" s="288"/>
      <c r="F6" s="288"/>
      <c r="G6" s="288"/>
      <c r="H6" s="288"/>
      <c r="I6" s="288"/>
      <c r="J6" s="288"/>
      <c r="K6" s="288"/>
      <c r="L6" s="288"/>
      <c r="M6" s="288"/>
      <c r="N6" s="288"/>
      <c r="O6" s="288"/>
      <c r="P6" s="288"/>
      <c r="Q6" s="288"/>
      <c r="R6" s="288"/>
      <c r="S6" s="288"/>
    </row>
    <row r="7" spans="1:19" x14ac:dyDescent="0.25">
      <c r="A7" s="12" t="s">
        <v>170</v>
      </c>
      <c r="B7" s="62">
        <v>1.52240919927079</v>
      </c>
      <c r="C7" s="10" t="s">
        <v>159</v>
      </c>
      <c r="D7" s="62">
        <v>1.8431028024937</v>
      </c>
      <c r="E7" s="10" t="s">
        <v>159</v>
      </c>
      <c r="F7" s="62">
        <v>0.11464968152866201</v>
      </c>
      <c r="G7" s="10" t="s">
        <v>159</v>
      </c>
      <c r="H7" s="62">
        <v>0.71735582653341901</v>
      </c>
      <c r="I7" s="10" t="s">
        <v>159</v>
      </c>
      <c r="J7" s="62">
        <v>0.726320119084926</v>
      </c>
      <c r="K7" s="10" t="s">
        <v>159</v>
      </c>
      <c r="L7" s="62">
        <v>0</v>
      </c>
      <c r="M7" s="10" t="s">
        <v>159</v>
      </c>
      <c r="N7" s="62">
        <v>1.13195642419106</v>
      </c>
      <c r="O7" s="10" t="s">
        <v>159</v>
      </c>
      <c r="P7" s="62">
        <v>0</v>
      </c>
      <c r="Q7" s="10" t="s">
        <v>241</v>
      </c>
      <c r="R7" s="62">
        <v>1.15777206007436</v>
      </c>
      <c r="S7" s="10" t="s">
        <v>159</v>
      </c>
    </row>
    <row r="8" spans="1:19" x14ac:dyDescent="0.25">
      <c r="A8" s="12" t="s">
        <v>171</v>
      </c>
      <c r="B8" s="62">
        <v>1.58893996755003</v>
      </c>
      <c r="C8" s="10" t="s">
        <v>159</v>
      </c>
      <c r="D8" s="62">
        <v>1.86853119057268</v>
      </c>
      <c r="E8" s="10" t="s">
        <v>159</v>
      </c>
      <c r="F8" s="62">
        <v>0.18624416569428201</v>
      </c>
      <c r="G8" s="10" t="s">
        <v>159</v>
      </c>
      <c r="H8" s="62">
        <v>0.77583778198725695</v>
      </c>
      <c r="I8" s="10" t="s">
        <v>159</v>
      </c>
      <c r="J8" s="62">
        <v>1.18871346118041</v>
      </c>
      <c r="K8" s="10" t="s">
        <v>159</v>
      </c>
      <c r="L8" s="62">
        <v>0</v>
      </c>
      <c r="M8" s="10" t="s">
        <v>159</v>
      </c>
      <c r="N8" s="62">
        <v>1.47493934839466</v>
      </c>
      <c r="O8" s="10" t="s">
        <v>159</v>
      </c>
      <c r="P8" s="62">
        <v>0</v>
      </c>
      <c r="Q8" s="10" t="s">
        <v>241</v>
      </c>
      <c r="R8" s="62">
        <v>1.29858690550464</v>
      </c>
      <c r="S8" s="10" t="s">
        <v>159</v>
      </c>
    </row>
    <row r="9" spans="1:19" x14ac:dyDescent="0.25">
      <c r="A9" s="12" t="s">
        <v>172</v>
      </c>
      <c r="B9" s="62">
        <v>1.5121185147507601</v>
      </c>
      <c r="C9" s="10" t="s">
        <v>159</v>
      </c>
      <c r="D9" s="62">
        <v>1.83056892117925</v>
      </c>
      <c r="E9" s="10" t="s">
        <v>159</v>
      </c>
      <c r="F9" s="62">
        <v>0.42596287060127502</v>
      </c>
      <c r="G9" s="10" t="s">
        <v>159</v>
      </c>
      <c r="H9" s="62">
        <v>0.83124269263417505</v>
      </c>
      <c r="I9" s="10" t="s">
        <v>159</v>
      </c>
      <c r="J9" s="62">
        <v>1.30407776027495</v>
      </c>
      <c r="K9" s="10" t="s">
        <v>159</v>
      </c>
      <c r="L9" s="62">
        <v>7.0499108734402793E-2</v>
      </c>
      <c r="M9" s="10" t="s">
        <v>159</v>
      </c>
      <c r="N9" s="62">
        <v>1.63835938642988</v>
      </c>
      <c r="O9" s="10" t="s">
        <v>159</v>
      </c>
      <c r="P9" s="62">
        <v>0</v>
      </c>
      <c r="Q9" s="10" t="s">
        <v>241</v>
      </c>
      <c r="R9" s="62">
        <v>1.3449927238335799</v>
      </c>
      <c r="S9" s="10" t="s">
        <v>159</v>
      </c>
    </row>
    <row r="10" spans="1:19" x14ac:dyDescent="0.25">
      <c r="A10" s="12" t="s">
        <v>173</v>
      </c>
      <c r="B10" s="62">
        <v>1.5971238382316</v>
      </c>
      <c r="C10" s="10" t="s">
        <v>159</v>
      </c>
      <c r="D10" s="62">
        <v>2.1192864536804601</v>
      </c>
      <c r="E10" s="10" t="s">
        <v>159</v>
      </c>
      <c r="F10" s="62">
        <v>0.53255060728744896</v>
      </c>
      <c r="G10" s="10" t="s">
        <v>159</v>
      </c>
      <c r="H10" s="62">
        <v>0.92824998073514697</v>
      </c>
      <c r="I10" s="10" t="s">
        <v>159</v>
      </c>
      <c r="J10" s="62">
        <v>1.3512378017462801</v>
      </c>
      <c r="K10" s="10" t="s">
        <v>159</v>
      </c>
      <c r="L10" s="62">
        <v>0.295825</v>
      </c>
      <c r="M10" s="10" t="s">
        <v>159</v>
      </c>
      <c r="N10" s="62">
        <v>1.8379426263841301</v>
      </c>
      <c r="O10" s="10" t="s">
        <v>159</v>
      </c>
      <c r="P10" s="62">
        <v>0</v>
      </c>
      <c r="Q10" s="10" t="s">
        <v>241</v>
      </c>
      <c r="R10" s="62">
        <v>1.5275867814206801</v>
      </c>
      <c r="S10" s="10" t="s">
        <v>159</v>
      </c>
    </row>
    <row r="11" spans="1:19" x14ac:dyDescent="0.25">
      <c r="A11" s="12" t="s">
        <v>174</v>
      </c>
      <c r="B11" s="62">
        <v>1.7678717271198701</v>
      </c>
      <c r="C11" s="10" t="s">
        <v>159</v>
      </c>
      <c r="D11" s="62">
        <v>2.3765627448976101</v>
      </c>
      <c r="E11" s="10" t="s">
        <v>159</v>
      </c>
      <c r="F11" s="62">
        <v>0.58252217693598696</v>
      </c>
      <c r="G11" s="10" t="s">
        <v>159</v>
      </c>
      <c r="H11" s="62">
        <v>1.12755273696277</v>
      </c>
      <c r="I11" s="10" t="s">
        <v>159</v>
      </c>
      <c r="J11" s="62">
        <v>1.49993559103698</v>
      </c>
      <c r="K11" s="10" t="s">
        <v>159</v>
      </c>
      <c r="L11" s="62">
        <v>0.482216494845361</v>
      </c>
      <c r="M11" s="10" t="s">
        <v>159</v>
      </c>
      <c r="N11" s="62">
        <v>1.9858665718205399</v>
      </c>
      <c r="O11" s="10" t="s">
        <v>159</v>
      </c>
      <c r="P11" s="62">
        <v>0</v>
      </c>
      <c r="Q11" s="10" t="s">
        <v>241</v>
      </c>
      <c r="R11" s="62">
        <v>1.71339694494245</v>
      </c>
      <c r="S11" s="10" t="s">
        <v>159</v>
      </c>
    </row>
    <row r="12" spans="1:19" x14ac:dyDescent="0.25">
      <c r="A12" s="12" t="s">
        <v>175</v>
      </c>
      <c r="B12" s="62">
        <v>1.69789975100141</v>
      </c>
      <c r="C12" s="10" t="s">
        <v>159</v>
      </c>
      <c r="D12" s="62">
        <v>2.4778517450024302</v>
      </c>
      <c r="E12" s="10" t="s">
        <v>159</v>
      </c>
      <c r="F12" s="62">
        <v>0.60608974358974399</v>
      </c>
      <c r="G12" s="10" t="s">
        <v>159</v>
      </c>
      <c r="H12" s="62">
        <v>1.22503057996485</v>
      </c>
      <c r="I12" s="10" t="s">
        <v>159</v>
      </c>
      <c r="J12" s="62">
        <v>1.57099401971877</v>
      </c>
      <c r="K12" s="10" t="s">
        <v>159</v>
      </c>
      <c r="L12" s="62">
        <v>0.71733947119924502</v>
      </c>
      <c r="M12" s="10" t="s">
        <v>159</v>
      </c>
      <c r="N12" s="62">
        <v>2.1095927689765799</v>
      </c>
      <c r="O12" s="10" t="s">
        <v>159</v>
      </c>
      <c r="P12" s="62">
        <v>0</v>
      </c>
      <c r="Q12" s="10" t="s">
        <v>241</v>
      </c>
      <c r="R12" s="62">
        <v>1.8079869895193399</v>
      </c>
      <c r="S12" s="10" t="s">
        <v>159</v>
      </c>
    </row>
    <row r="13" spans="1:19" x14ac:dyDescent="0.25">
      <c r="A13" s="12" t="s">
        <v>176</v>
      </c>
      <c r="B13" s="62">
        <v>1.55180075918896</v>
      </c>
      <c r="C13" s="10" t="s">
        <v>159</v>
      </c>
      <c r="D13" s="62">
        <v>2.4126975202352101</v>
      </c>
      <c r="E13" s="10" t="s">
        <v>159</v>
      </c>
      <c r="F13" s="62">
        <v>0.58414023372287105</v>
      </c>
      <c r="G13" s="10" t="s">
        <v>159</v>
      </c>
      <c r="H13" s="62">
        <v>1.31343747571306</v>
      </c>
      <c r="I13" s="10" t="s">
        <v>159</v>
      </c>
      <c r="J13" s="62">
        <v>1.6058534999852301</v>
      </c>
      <c r="K13" s="10" t="s">
        <v>159</v>
      </c>
      <c r="L13" s="62">
        <v>0.87526207716416304</v>
      </c>
      <c r="M13" s="10" t="s">
        <v>159</v>
      </c>
      <c r="N13" s="62">
        <v>2.0873771504190599</v>
      </c>
      <c r="O13" s="10" t="s">
        <v>159</v>
      </c>
      <c r="P13" s="62">
        <v>0</v>
      </c>
      <c r="Q13" s="10" t="s">
        <v>241</v>
      </c>
      <c r="R13" s="62">
        <v>1.79642575666297</v>
      </c>
      <c r="S13" s="10" t="s">
        <v>159</v>
      </c>
    </row>
    <row r="14" spans="1:19" x14ac:dyDescent="0.25">
      <c r="A14" s="12" t="s">
        <v>177</v>
      </c>
      <c r="B14" s="62">
        <v>1.5710476533645601</v>
      </c>
      <c r="C14" s="10" t="s">
        <v>159</v>
      </c>
      <c r="D14" s="62">
        <v>2.4573498031608398</v>
      </c>
      <c r="E14" s="10" t="s">
        <v>159</v>
      </c>
      <c r="F14" s="62">
        <v>0.68967452300785603</v>
      </c>
      <c r="G14" s="10" t="s">
        <v>159</v>
      </c>
      <c r="H14" s="62">
        <v>1.32523145160344</v>
      </c>
      <c r="I14" s="10" t="s">
        <v>159</v>
      </c>
      <c r="J14" s="62">
        <v>1.6298184357541901</v>
      </c>
      <c r="K14" s="10" t="s">
        <v>159</v>
      </c>
      <c r="L14" s="62">
        <v>0.95812487880550701</v>
      </c>
      <c r="M14" s="10" t="s">
        <v>159</v>
      </c>
      <c r="N14" s="62">
        <v>2.0828939241247002</v>
      </c>
      <c r="O14" s="10" t="s">
        <v>159</v>
      </c>
      <c r="P14" s="62">
        <v>0</v>
      </c>
      <c r="Q14" s="10" t="s">
        <v>241</v>
      </c>
      <c r="R14" s="62">
        <v>1.79658502674874</v>
      </c>
      <c r="S14" s="10" t="s">
        <v>159</v>
      </c>
    </row>
    <row r="15" spans="1:19" x14ac:dyDescent="0.25">
      <c r="A15" s="12" t="s">
        <v>178</v>
      </c>
      <c r="B15" s="62">
        <v>1.5045990274458101</v>
      </c>
      <c r="C15" s="10" t="s">
        <v>159</v>
      </c>
      <c r="D15" s="62">
        <v>2.50149773656665</v>
      </c>
      <c r="E15" s="10" t="s">
        <v>159</v>
      </c>
      <c r="F15" s="62">
        <v>0.76675177822359997</v>
      </c>
      <c r="G15" s="10" t="s">
        <v>159</v>
      </c>
      <c r="H15" s="62">
        <v>1.4527141655106499</v>
      </c>
      <c r="I15" s="10" t="s">
        <v>159</v>
      </c>
      <c r="J15" s="62">
        <v>1.76569551104426</v>
      </c>
      <c r="K15" s="10" t="s">
        <v>159</v>
      </c>
      <c r="L15" s="62">
        <v>1.05481313703284</v>
      </c>
      <c r="M15" s="10" t="s">
        <v>159</v>
      </c>
      <c r="N15" s="62">
        <v>1.8339332992890001</v>
      </c>
      <c r="O15" s="10" t="s">
        <v>159</v>
      </c>
      <c r="P15" s="62">
        <v>0</v>
      </c>
      <c r="Q15" s="10" t="s">
        <v>241</v>
      </c>
      <c r="R15" s="62">
        <v>1.77444704667993</v>
      </c>
      <c r="S15" s="10" t="s">
        <v>159</v>
      </c>
    </row>
    <row r="16" spans="1:19" x14ac:dyDescent="0.25">
      <c r="A16" s="12" t="s">
        <v>182</v>
      </c>
      <c r="B16" s="62">
        <v>1.47834669956817</v>
      </c>
      <c r="C16" s="10" t="s">
        <v>159</v>
      </c>
      <c r="D16" s="62">
        <v>2.4264233720652499</v>
      </c>
      <c r="E16" s="10" t="s">
        <v>159</v>
      </c>
      <c r="F16" s="62">
        <v>0.78206465067778896</v>
      </c>
      <c r="G16" s="10" t="s">
        <v>159</v>
      </c>
      <c r="H16" s="62">
        <v>1.53437707921755</v>
      </c>
      <c r="I16" s="10" t="s">
        <v>159</v>
      </c>
      <c r="J16" s="62">
        <v>1.8090552263806601</v>
      </c>
      <c r="K16" s="10" t="s">
        <v>159</v>
      </c>
      <c r="L16" s="62">
        <v>1.0678179777221299</v>
      </c>
      <c r="M16" s="10" t="s">
        <v>159</v>
      </c>
      <c r="N16" s="62">
        <v>1.69553124722461</v>
      </c>
      <c r="O16" s="10" t="s">
        <v>159</v>
      </c>
      <c r="P16" s="62">
        <v>0</v>
      </c>
      <c r="Q16" s="10" t="s">
        <v>241</v>
      </c>
      <c r="R16" s="62">
        <v>1.7281204918285</v>
      </c>
      <c r="S16" s="10" t="s">
        <v>159</v>
      </c>
    </row>
    <row r="17" spans="1:19" x14ac:dyDescent="0.25">
      <c r="A17" s="12" t="s">
        <v>183</v>
      </c>
      <c r="B17" s="62">
        <v>1.3306172307250099</v>
      </c>
      <c r="C17" s="10" t="s">
        <v>159</v>
      </c>
      <c r="D17" s="62">
        <v>2.3967411127907501</v>
      </c>
      <c r="E17" s="10" t="s">
        <v>159</v>
      </c>
      <c r="F17" s="62">
        <v>0.761599511599512</v>
      </c>
      <c r="G17" s="10" t="s">
        <v>159</v>
      </c>
      <c r="H17" s="62">
        <v>1.5391026699697199</v>
      </c>
      <c r="I17" s="10" t="s">
        <v>159</v>
      </c>
      <c r="J17" s="62">
        <v>1.7771186641683101</v>
      </c>
      <c r="K17" s="10" t="s">
        <v>159</v>
      </c>
      <c r="L17" s="62">
        <v>1.00530987604958</v>
      </c>
      <c r="M17" s="10" t="s">
        <v>159</v>
      </c>
      <c r="N17" s="62">
        <v>1.6469198846548201</v>
      </c>
      <c r="O17" s="10" t="s">
        <v>159</v>
      </c>
      <c r="P17" s="62">
        <v>0</v>
      </c>
      <c r="Q17" s="10" t="s">
        <v>241</v>
      </c>
      <c r="R17" s="62">
        <v>1.6954977226618699</v>
      </c>
      <c r="S17" s="10" t="s">
        <v>159</v>
      </c>
    </row>
    <row r="18" spans="1:19" x14ac:dyDescent="0.25">
      <c r="A18" s="12" t="s">
        <v>184</v>
      </c>
      <c r="B18" s="62">
        <v>1.27516274744254</v>
      </c>
      <c r="C18" s="10" t="s">
        <v>159</v>
      </c>
      <c r="D18" s="62">
        <v>2.3734400468682799</v>
      </c>
      <c r="E18" s="10" t="s">
        <v>159</v>
      </c>
      <c r="F18" s="62">
        <v>0.79012414847768697</v>
      </c>
      <c r="G18" s="10" t="s">
        <v>159</v>
      </c>
      <c r="H18" s="62">
        <v>1.4783652365053299</v>
      </c>
      <c r="I18" s="10" t="s">
        <v>159</v>
      </c>
      <c r="J18" s="62">
        <v>1.69870623360174</v>
      </c>
      <c r="K18" s="10" t="s">
        <v>159</v>
      </c>
      <c r="L18" s="62">
        <v>0.81024596236479496</v>
      </c>
      <c r="M18" s="10" t="s">
        <v>159</v>
      </c>
      <c r="N18" s="62">
        <v>1.6218981645478301</v>
      </c>
      <c r="O18" s="10" t="s">
        <v>159</v>
      </c>
      <c r="P18" s="62">
        <v>0</v>
      </c>
      <c r="Q18" s="10" t="s">
        <v>241</v>
      </c>
      <c r="R18" s="62">
        <v>1.64722501535234</v>
      </c>
      <c r="S18" s="10" t="s">
        <v>159</v>
      </c>
    </row>
    <row r="19" spans="1:19" x14ac:dyDescent="0.25">
      <c r="A19" s="12" t="s">
        <v>185</v>
      </c>
      <c r="B19" s="62">
        <v>1.1246894788115001</v>
      </c>
      <c r="C19" s="10" t="s">
        <v>159</v>
      </c>
      <c r="D19" s="62">
        <v>2.2699763675843498</v>
      </c>
      <c r="E19" s="10" t="s">
        <v>159</v>
      </c>
      <c r="F19" s="62">
        <v>0.82099226804123704</v>
      </c>
      <c r="G19" s="10" t="s">
        <v>159</v>
      </c>
      <c r="H19" s="62">
        <v>1.25618631623112</v>
      </c>
      <c r="I19" s="10" t="s">
        <v>159</v>
      </c>
      <c r="J19" s="62">
        <v>1.6511884673874599</v>
      </c>
      <c r="K19" s="10" t="s">
        <v>159</v>
      </c>
      <c r="L19" s="62">
        <v>0.77712028824833701</v>
      </c>
      <c r="M19" s="10" t="s">
        <v>159</v>
      </c>
      <c r="N19" s="62">
        <v>1.5270693351106901</v>
      </c>
      <c r="O19" s="10" t="s">
        <v>159</v>
      </c>
      <c r="P19" s="62">
        <v>0</v>
      </c>
      <c r="Q19" s="10" t="s">
        <v>241</v>
      </c>
      <c r="R19" s="62">
        <v>1.5323870278068701</v>
      </c>
      <c r="S19" s="10" t="s">
        <v>159</v>
      </c>
    </row>
    <row r="20" spans="1:19" x14ac:dyDescent="0.25">
      <c r="A20" s="12" t="s">
        <v>186</v>
      </c>
      <c r="B20" s="62">
        <v>0.95049145299145299</v>
      </c>
      <c r="C20" s="10" t="s">
        <v>159</v>
      </c>
      <c r="D20" s="62">
        <v>1.87896227254707</v>
      </c>
      <c r="E20" s="10" t="s">
        <v>159</v>
      </c>
      <c r="F20" s="62">
        <v>0.83195102459016401</v>
      </c>
      <c r="G20" s="10" t="s">
        <v>159</v>
      </c>
      <c r="H20" s="62">
        <v>1.2301237408315</v>
      </c>
      <c r="I20" s="10" t="s">
        <v>159</v>
      </c>
      <c r="J20" s="62">
        <v>1.4562226403502001</v>
      </c>
      <c r="K20" s="10" t="s">
        <v>159</v>
      </c>
      <c r="L20" s="62">
        <v>0.75258565379186504</v>
      </c>
      <c r="M20" s="10" t="s">
        <v>159</v>
      </c>
      <c r="N20" s="62">
        <v>1.4321325356044099</v>
      </c>
      <c r="O20" s="10" t="s">
        <v>159</v>
      </c>
      <c r="P20" s="62">
        <v>0</v>
      </c>
      <c r="Q20" s="10" t="s">
        <v>241</v>
      </c>
      <c r="R20" s="62">
        <v>1.34195098829369</v>
      </c>
      <c r="S20" s="10" t="s">
        <v>159</v>
      </c>
    </row>
    <row r="21" spans="1:19" x14ac:dyDescent="0.25">
      <c r="A21" s="12" t="s">
        <v>188</v>
      </c>
      <c r="B21" s="62">
        <v>0.85271717958706705</v>
      </c>
      <c r="C21" s="10" t="s">
        <v>159</v>
      </c>
      <c r="D21" s="62">
        <v>1.77368972707371</v>
      </c>
      <c r="E21" s="10" t="s">
        <v>159</v>
      </c>
      <c r="F21" s="62">
        <v>0.78720296377464205</v>
      </c>
      <c r="G21" s="10" t="s">
        <v>159</v>
      </c>
      <c r="H21" s="62">
        <v>1.13847970678399</v>
      </c>
      <c r="I21" s="10" t="s">
        <v>159</v>
      </c>
      <c r="J21" s="62">
        <v>1.2858491212443</v>
      </c>
      <c r="K21" s="10" t="s">
        <v>159</v>
      </c>
      <c r="L21" s="62">
        <v>0.70925057208237996</v>
      </c>
      <c r="M21" s="10" t="s">
        <v>159</v>
      </c>
      <c r="N21" s="62">
        <v>1.3672361636474699</v>
      </c>
      <c r="O21" s="10" t="s">
        <v>159</v>
      </c>
      <c r="P21" s="62">
        <v>0</v>
      </c>
      <c r="Q21" s="10" t="s">
        <v>241</v>
      </c>
      <c r="R21" s="62">
        <v>1.2544114652526099</v>
      </c>
      <c r="S21" s="10" t="s">
        <v>159</v>
      </c>
    </row>
    <row r="22" spans="1:19" x14ac:dyDescent="0.25">
      <c r="A22" s="12" t="s">
        <v>189</v>
      </c>
      <c r="B22" s="62">
        <v>0.77294322132097304</v>
      </c>
      <c r="C22" s="10" t="s">
        <v>159</v>
      </c>
      <c r="D22" s="62">
        <v>1.69047439732286</v>
      </c>
      <c r="E22" s="10" t="s">
        <v>159</v>
      </c>
      <c r="F22" s="62">
        <v>0.64999376926669805</v>
      </c>
      <c r="G22" s="10" t="s">
        <v>159</v>
      </c>
      <c r="H22" s="62">
        <v>1.05127004239396</v>
      </c>
      <c r="I22" s="10" t="s">
        <v>159</v>
      </c>
      <c r="J22" s="62">
        <v>1.21769174262914</v>
      </c>
      <c r="K22" s="10" t="s">
        <v>159</v>
      </c>
      <c r="L22" s="62">
        <v>0.67193080983938003</v>
      </c>
      <c r="M22" s="10" t="s">
        <v>159</v>
      </c>
      <c r="N22" s="62">
        <v>1.2744096390981099</v>
      </c>
      <c r="O22" s="10" t="s">
        <v>159</v>
      </c>
      <c r="P22" s="62">
        <v>0</v>
      </c>
      <c r="Q22" s="10" t="s">
        <v>241</v>
      </c>
      <c r="R22" s="62">
        <v>1.1808889557945299</v>
      </c>
      <c r="S22" s="10" t="s">
        <v>159</v>
      </c>
    </row>
    <row r="23" spans="1:19" x14ac:dyDescent="0.25">
      <c r="A23" s="12" t="s">
        <v>190</v>
      </c>
      <c r="B23" s="62">
        <v>0.73405390001628401</v>
      </c>
      <c r="C23" s="10" t="s">
        <v>159</v>
      </c>
      <c r="D23" s="62">
        <v>1.6502240775172801</v>
      </c>
      <c r="E23" s="10" t="s">
        <v>159</v>
      </c>
      <c r="F23" s="62">
        <v>0.54291828834302602</v>
      </c>
      <c r="G23" s="10" t="s">
        <v>159</v>
      </c>
      <c r="H23" s="62">
        <v>1.03933301810697</v>
      </c>
      <c r="I23" s="10" t="s">
        <v>159</v>
      </c>
      <c r="J23" s="62">
        <v>1.1585829072315601</v>
      </c>
      <c r="K23" s="10" t="s">
        <v>159</v>
      </c>
      <c r="L23" s="62">
        <v>0.62181684751271205</v>
      </c>
      <c r="M23" s="10" t="s">
        <v>159</v>
      </c>
      <c r="N23" s="62">
        <v>1.20904170181719</v>
      </c>
      <c r="O23" s="10" t="s">
        <v>159</v>
      </c>
      <c r="P23" s="62">
        <v>0</v>
      </c>
      <c r="Q23" s="10" t="s">
        <v>241</v>
      </c>
      <c r="R23" s="62">
        <v>1.14062378778948</v>
      </c>
      <c r="S23" s="10" t="s">
        <v>159</v>
      </c>
    </row>
    <row r="24" spans="1:19" x14ac:dyDescent="0.25">
      <c r="A24" s="12" t="s">
        <v>191</v>
      </c>
      <c r="B24" s="62">
        <v>0.68383355300320103</v>
      </c>
      <c r="C24" s="10" t="s">
        <v>159</v>
      </c>
      <c r="D24" s="62">
        <v>1.6365614908716299</v>
      </c>
      <c r="E24" s="10" t="s">
        <v>159</v>
      </c>
      <c r="F24" s="62">
        <v>0.50883812616708601</v>
      </c>
      <c r="G24" s="10" t="s">
        <v>159</v>
      </c>
      <c r="H24" s="62">
        <v>1.0181073227836199</v>
      </c>
      <c r="I24" s="10" t="s">
        <v>159</v>
      </c>
      <c r="J24" s="62">
        <v>1.12618715507308</v>
      </c>
      <c r="K24" s="10" t="s">
        <v>159</v>
      </c>
      <c r="L24" s="62">
        <v>0.57454436510710505</v>
      </c>
      <c r="M24" s="10" t="s">
        <v>159</v>
      </c>
      <c r="N24" s="62">
        <v>1.1767257343970801</v>
      </c>
      <c r="O24" s="10" t="s">
        <v>159</v>
      </c>
      <c r="P24" s="62">
        <v>0</v>
      </c>
      <c r="Q24" s="10" t="s">
        <v>241</v>
      </c>
      <c r="R24" s="62">
        <v>1.10857979962388</v>
      </c>
      <c r="S24" s="10" t="s">
        <v>159</v>
      </c>
    </row>
    <row r="25" spans="1:19" x14ac:dyDescent="0.25">
      <c r="A25" s="12" t="s">
        <v>192</v>
      </c>
      <c r="B25" s="62">
        <v>0.61713579042708799</v>
      </c>
      <c r="C25" s="10" t="s">
        <v>159</v>
      </c>
      <c r="D25" s="62">
        <v>1.6266413656360399</v>
      </c>
      <c r="E25" s="10" t="s">
        <v>159</v>
      </c>
      <c r="F25" s="62">
        <v>0.45111736275088499</v>
      </c>
      <c r="G25" s="10" t="s">
        <v>159</v>
      </c>
      <c r="H25" s="62">
        <v>1.02381939727594</v>
      </c>
      <c r="I25" s="10" t="s">
        <v>159</v>
      </c>
      <c r="J25" s="62">
        <v>1.0870389382374399</v>
      </c>
      <c r="K25" s="10" t="s">
        <v>159</v>
      </c>
      <c r="L25" s="62">
        <v>0.565102712405265</v>
      </c>
      <c r="M25" s="10" t="s">
        <v>159</v>
      </c>
      <c r="N25" s="62">
        <v>1.07123378410929</v>
      </c>
      <c r="O25" s="10" t="s">
        <v>159</v>
      </c>
      <c r="P25" s="62">
        <v>0</v>
      </c>
      <c r="Q25" s="10" t="s">
        <v>241</v>
      </c>
      <c r="R25" s="62">
        <v>1.0687622319193599</v>
      </c>
      <c r="S25" s="10" t="s">
        <v>159</v>
      </c>
    </row>
    <row r="26" spans="1:19" x14ac:dyDescent="0.25">
      <c r="A26" s="12" t="s">
        <v>193</v>
      </c>
      <c r="B26" s="62">
        <v>0.58906918933848895</v>
      </c>
      <c r="C26" s="10" t="s">
        <v>159</v>
      </c>
      <c r="D26" s="62">
        <v>1.5897000279522799</v>
      </c>
      <c r="E26" s="10" t="s">
        <v>159</v>
      </c>
      <c r="F26" s="62">
        <v>0.45935012011210502</v>
      </c>
      <c r="G26" s="10" t="s">
        <v>159</v>
      </c>
      <c r="H26" s="62">
        <v>1.01120867490188</v>
      </c>
      <c r="I26" s="10" t="s">
        <v>159</v>
      </c>
      <c r="J26" s="62">
        <v>1.0523991880335699</v>
      </c>
      <c r="K26" s="10" t="s">
        <v>159</v>
      </c>
      <c r="L26" s="62">
        <v>0.52072118540748402</v>
      </c>
      <c r="M26" s="10" t="s">
        <v>159</v>
      </c>
      <c r="N26" s="62">
        <v>1.01929363441924</v>
      </c>
      <c r="O26" s="10" t="s">
        <v>159</v>
      </c>
      <c r="P26" s="62">
        <v>0</v>
      </c>
      <c r="Q26" s="10" t="s">
        <v>241</v>
      </c>
      <c r="R26" s="62">
        <v>1.03619760471297</v>
      </c>
      <c r="S26" s="10" t="s">
        <v>159</v>
      </c>
    </row>
    <row r="27" spans="1:19" x14ac:dyDescent="0.25">
      <c r="A27" s="12" t="s">
        <v>194</v>
      </c>
      <c r="B27" s="62">
        <v>0.53843729903536997</v>
      </c>
      <c r="C27" s="10" t="s">
        <v>159</v>
      </c>
      <c r="D27" s="62">
        <v>1.60367257032463</v>
      </c>
      <c r="E27" s="10" t="s">
        <v>159</v>
      </c>
      <c r="F27" s="62">
        <v>0.52539874101863004</v>
      </c>
      <c r="G27" s="10" t="s">
        <v>159</v>
      </c>
      <c r="H27" s="62">
        <v>1.0371062459021101</v>
      </c>
      <c r="I27" s="10" t="s">
        <v>159</v>
      </c>
      <c r="J27" s="62">
        <v>1.0021232243190601</v>
      </c>
      <c r="K27" s="10" t="s">
        <v>159</v>
      </c>
      <c r="L27" s="62">
        <v>0.52202925129521804</v>
      </c>
      <c r="M27" s="10" t="s">
        <v>159</v>
      </c>
      <c r="N27" s="62">
        <v>0.99852701380584796</v>
      </c>
      <c r="O27" s="10" t="s">
        <v>159</v>
      </c>
      <c r="P27" s="62">
        <v>0</v>
      </c>
      <c r="Q27" s="10" t="s">
        <v>241</v>
      </c>
      <c r="R27" s="62">
        <v>1.0414402220750401</v>
      </c>
      <c r="S27" s="10" t="s">
        <v>159</v>
      </c>
    </row>
    <row r="28" spans="1:19" x14ac:dyDescent="0.25">
      <c r="A28" s="12" t="s">
        <v>196</v>
      </c>
      <c r="B28" s="62">
        <v>0.51257301046483295</v>
      </c>
      <c r="C28" s="10" t="s">
        <v>159</v>
      </c>
      <c r="D28" s="62">
        <v>1.64037260736452</v>
      </c>
      <c r="E28" s="10" t="s">
        <v>159</v>
      </c>
      <c r="F28" s="62">
        <v>0.532862125940885</v>
      </c>
      <c r="G28" s="10" t="s">
        <v>159</v>
      </c>
      <c r="H28" s="62">
        <v>1.05919153211674</v>
      </c>
      <c r="I28" s="10" t="s">
        <v>159</v>
      </c>
      <c r="J28" s="62">
        <v>0.98668543182754398</v>
      </c>
      <c r="K28" s="10" t="s">
        <v>159</v>
      </c>
      <c r="L28" s="62">
        <v>0.50919950080228205</v>
      </c>
      <c r="M28" s="10" t="s">
        <v>159</v>
      </c>
      <c r="N28" s="62">
        <v>0.98812118603105503</v>
      </c>
      <c r="O28" s="10" t="s">
        <v>159</v>
      </c>
      <c r="P28" s="62">
        <v>0</v>
      </c>
      <c r="Q28" s="10" t="s">
        <v>241</v>
      </c>
      <c r="R28" s="62">
        <v>1.06006695293891</v>
      </c>
      <c r="S28" s="10" t="s">
        <v>159</v>
      </c>
    </row>
    <row r="29" spans="1:19" x14ac:dyDescent="0.25">
      <c r="A29" s="12" t="s">
        <v>197</v>
      </c>
      <c r="B29" s="62">
        <v>0.49251109035722601</v>
      </c>
      <c r="C29" s="10" t="s">
        <v>159</v>
      </c>
      <c r="D29" s="62">
        <v>1.6020928311988201</v>
      </c>
      <c r="E29" s="10" t="s">
        <v>159</v>
      </c>
      <c r="F29" s="62">
        <v>0.54837788102989005</v>
      </c>
      <c r="G29" s="10" t="s">
        <v>159</v>
      </c>
      <c r="H29" s="62">
        <v>1.0417834370813599</v>
      </c>
      <c r="I29" s="10" t="s">
        <v>159</v>
      </c>
      <c r="J29" s="62">
        <v>0.91482766503946999</v>
      </c>
      <c r="K29" s="10" t="s">
        <v>159</v>
      </c>
      <c r="L29" s="62">
        <v>0.48459568673957898</v>
      </c>
      <c r="M29" s="10" t="s">
        <v>159</v>
      </c>
      <c r="N29" s="62">
        <v>0.94413412025224897</v>
      </c>
      <c r="O29" s="10" t="s">
        <v>159</v>
      </c>
      <c r="P29" s="62">
        <v>0</v>
      </c>
      <c r="Q29" s="10" t="s">
        <v>241</v>
      </c>
      <c r="R29" s="62">
        <v>1.0392968009591199</v>
      </c>
      <c r="S29" s="10" t="s">
        <v>159</v>
      </c>
    </row>
    <row r="30" spans="1:19" x14ac:dyDescent="0.25">
      <c r="A30" s="12" t="s">
        <v>199</v>
      </c>
      <c r="B30" s="62">
        <v>0.47056353405559798</v>
      </c>
      <c r="C30" s="10" t="s">
        <v>159</v>
      </c>
      <c r="D30" s="62">
        <v>1.60055859901663</v>
      </c>
      <c r="E30" s="10" t="s">
        <v>180</v>
      </c>
      <c r="F30" s="62">
        <v>0.59701483919394904</v>
      </c>
      <c r="G30" s="10" t="s">
        <v>159</v>
      </c>
      <c r="H30" s="62">
        <v>1.03660864487</v>
      </c>
      <c r="I30" s="10" t="s">
        <v>159</v>
      </c>
      <c r="J30" s="62">
        <v>0.88551255094359205</v>
      </c>
      <c r="K30" s="10" t="s">
        <v>159</v>
      </c>
      <c r="L30" s="62">
        <v>0.448794580759794</v>
      </c>
      <c r="M30" s="10" t="s">
        <v>159</v>
      </c>
      <c r="N30" s="62">
        <v>0.93821129452553098</v>
      </c>
      <c r="O30" s="10" t="s">
        <v>159</v>
      </c>
      <c r="P30" s="62">
        <v>0</v>
      </c>
      <c r="Q30" s="10" t="s">
        <v>241</v>
      </c>
      <c r="R30" s="62">
        <v>1.0360693984049001</v>
      </c>
      <c r="S30" s="10" t="s">
        <v>159</v>
      </c>
    </row>
    <row r="31" spans="1:19" x14ac:dyDescent="0.25">
      <c r="A31" s="12" t="s">
        <v>200</v>
      </c>
      <c r="B31" s="62">
        <v>0.44684882382851199</v>
      </c>
      <c r="C31" s="10" t="s">
        <v>159</v>
      </c>
      <c r="D31" s="62">
        <v>1.5766244794998401</v>
      </c>
      <c r="E31" s="10" t="s">
        <v>159</v>
      </c>
      <c r="F31" s="62">
        <v>0.65543558282208603</v>
      </c>
      <c r="G31" s="10" t="s">
        <v>159</v>
      </c>
      <c r="H31" s="62">
        <v>1.0346924849432899</v>
      </c>
      <c r="I31" s="10" t="s">
        <v>159</v>
      </c>
      <c r="J31" s="62">
        <v>0.87205306655067405</v>
      </c>
      <c r="K31" s="10" t="s">
        <v>159</v>
      </c>
      <c r="L31" s="62">
        <v>0.426152938297785</v>
      </c>
      <c r="M31" s="10" t="s">
        <v>159</v>
      </c>
      <c r="N31" s="62">
        <v>0.89722431357718502</v>
      </c>
      <c r="O31" s="10" t="s">
        <v>159</v>
      </c>
      <c r="P31" s="62">
        <v>0</v>
      </c>
      <c r="Q31" s="10" t="s">
        <v>241</v>
      </c>
      <c r="R31" s="62">
        <v>1.02182602319452</v>
      </c>
      <c r="S31" s="10" t="s">
        <v>159</v>
      </c>
    </row>
    <row r="32" spans="1:19" x14ac:dyDescent="0.25">
      <c r="A32" s="15" t="s">
        <v>203</v>
      </c>
      <c r="B32" s="63">
        <v>0.31794348231616598</v>
      </c>
      <c r="C32" s="14" t="s">
        <v>159</v>
      </c>
      <c r="D32" s="63">
        <v>1.2801477071549101</v>
      </c>
      <c r="E32" s="14" t="s">
        <v>159</v>
      </c>
      <c r="F32" s="63">
        <v>0.54771588920403103</v>
      </c>
      <c r="G32" s="14" t="s">
        <v>159</v>
      </c>
      <c r="H32" s="63">
        <v>0.74531104237898604</v>
      </c>
      <c r="I32" s="14" t="s">
        <v>159</v>
      </c>
      <c r="J32" s="63">
        <v>0.62266723476778896</v>
      </c>
      <c r="K32" s="14" t="s">
        <v>159</v>
      </c>
      <c r="L32" s="63">
        <v>0.30297477034495901</v>
      </c>
      <c r="M32" s="14" t="s">
        <v>159</v>
      </c>
      <c r="N32" s="63">
        <v>0.62138588438699305</v>
      </c>
      <c r="O32" s="14" t="s">
        <v>159</v>
      </c>
      <c r="P32" s="63">
        <v>0</v>
      </c>
      <c r="Q32" s="14" t="s">
        <v>241</v>
      </c>
      <c r="R32" s="63">
        <v>0.77762634921953</v>
      </c>
      <c r="S32" s="14" t="s">
        <v>159</v>
      </c>
    </row>
    <row r="34" spans="1:2" x14ac:dyDescent="0.25">
      <c r="A34" s="16" t="s">
        <v>204</v>
      </c>
      <c r="B34" s="16" t="s">
        <v>218</v>
      </c>
    </row>
    <row r="36" spans="1:2" x14ac:dyDescent="0.25">
      <c r="B36" s="16" t="s">
        <v>242</v>
      </c>
    </row>
    <row r="37" spans="1:2" x14ac:dyDescent="0.25">
      <c r="B37" s="16" t="s">
        <v>243</v>
      </c>
    </row>
    <row r="39" spans="1:2" x14ac:dyDescent="0.25">
      <c r="B39" s="16" t="s">
        <v>244</v>
      </c>
    </row>
    <row r="42" spans="1:2" x14ac:dyDescent="0.25">
      <c r="A42" s="17" t="str">
        <f>HYPERLINK("#'GAMING_MACHINES 8'!A2", "&lt;&lt;&lt; Previous table")</f>
        <v>&lt;&lt;&lt; Previous table</v>
      </c>
    </row>
    <row r="43" spans="1:2" x14ac:dyDescent="0.25">
      <c r="A43" s="17" t="str">
        <f>HYPERLINK("#'GAMING_MACHINES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S4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HYPERLINK("#'INDEX'!B30", "Link to index")</f>
        <v>Link to index</v>
      </c>
    </row>
    <row r="2" spans="1:19" ht="15.75" customHeight="1" x14ac:dyDescent="0.25">
      <c r="A2" s="287" t="s">
        <v>253</v>
      </c>
      <c r="B2" s="286"/>
      <c r="C2" s="286"/>
      <c r="D2" s="286"/>
      <c r="E2" s="286"/>
      <c r="F2" s="286"/>
      <c r="G2" s="286"/>
      <c r="H2" s="286"/>
      <c r="I2" s="286"/>
      <c r="J2" s="286"/>
      <c r="K2" s="286"/>
      <c r="L2" s="286"/>
      <c r="M2" s="286"/>
      <c r="N2" s="286"/>
      <c r="O2" s="286"/>
      <c r="P2" s="286"/>
      <c r="Q2" s="286"/>
      <c r="R2" s="286"/>
      <c r="S2" s="286"/>
    </row>
    <row r="3" spans="1:19" ht="15.75" customHeight="1" x14ac:dyDescent="0.25">
      <c r="A3" s="287" t="s">
        <v>48</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225</v>
      </c>
      <c r="B6" s="288"/>
      <c r="C6" s="288"/>
      <c r="D6" s="288"/>
      <c r="E6" s="288"/>
      <c r="F6" s="288"/>
      <c r="G6" s="288"/>
      <c r="H6" s="288"/>
      <c r="I6" s="288"/>
      <c r="J6" s="288"/>
      <c r="K6" s="288"/>
      <c r="L6" s="288"/>
      <c r="M6" s="288"/>
      <c r="N6" s="288"/>
      <c r="O6" s="288"/>
      <c r="P6" s="288"/>
      <c r="Q6" s="288"/>
      <c r="R6" s="288"/>
      <c r="S6" s="288"/>
    </row>
    <row r="7" spans="1:19" x14ac:dyDescent="0.25">
      <c r="A7" s="12" t="s">
        <v>170</v>
      </c>
      <c r="B7" s="64">
        <v>60.829476871990003</v>
      </c>
      <c r="C7" s="10" t="s">
        <v>159</v>
      </c>
      <c r="D7" s="64">
        <v>67.0718665093938</v>
      </c>
      <c r="E7" s="10" t="s">
        <v>159</v>
      </c>
      <c r="F7" s="64">
        <v>5.1906377044462397</v>
      </c>
      <c r="G7" s="10" t="s">
        <v>159</v>
      </c>
      <c r="H7" s="64">
        <v>31.293615311357001</v>
      </c>
      <c r="I7" s="10" t="s">
        <v>159</v>
      </c>
      <c r="J7" s="64">
        <v>41.162749606404702</v>
      </c>
      <c r="K7" s="10" t="s">
        <v>159</v>
      </c>
      <c r="L7" s="64">
        <v>0</v>
      </c>
      <c r="M7" s="10" t="s">
        <v>159</v>
      </c>
      <c r="N7" s="64">
        <v>42.9415216080641</v>
      </c>
      <c r="O7" s="10" t="s">
        <v>159</v>
      </c>
      <c r="P7" s="64">
        <v>0</v>
      </c>
      <c r="Q7" s="10" t="s">
        <v>241</v>
      </c>
      <c r="R7" s="64">
        <v>46.5326701599068</v>
      </c>
      <c r="S7" s="10" t="s">
        <v>159</v>
      </c>
    </row>
    <row r="8" spans="1:19" x14ac:dyDescent="0.25">
      <c r="A8" s="12" t="s">
        <v>171</v>
      </c>
      <c r="B8" s="64">
        <v>65.053647891968794</v>
      </c>
      <c r="C8" s="10" t="s">
        <v>159</v>
      </c>
      <c r="D8" s="64">
        <v>63.7282598571772</v>
      </c>
      <c r="E8" s="10" t="s">
        <v>159</v>
      </c>
      <c r="F8" s="64">
        <v>6.53387755823855</v>
      </c>
      <c r="G8" s="10" t="s">
        <v>159</v>
      </c>
      <c r="H8" s="64">
        <v>31.099807185868599</v>
      </c>
      <c r="I8" s="10" t="s">
        <v>159</v>
      </c>
      <c r="J8" s="64">
        <v>55.930709687818599</v>
      </c>
      <c r="K8" s="10" t="s">
        <v>159</v>
      </c>
      <c r="L8" s="64">
        <v>0</v>
      </c>
      <c r="M8" s="10" t="s">
        <v>159</v>
      </c>
      <c r="N8" s="64">
        <v>48.954783829443898</v>
      </c>
      <c r="O8" s="10" t="s">
        <v>159</v>
      </c>
      <c r="P8" s="64">
        <v>0</v>
      </c>
      <c r="Q8" s="10" t="s">
        <v>241</v>
      </c>
      <c r="R8" s="64">
        <v>47.725804874129203</v>
      </c>
      <c r="S8" s="10" t="s">
        <v>159</v>
      </c>
    </row>
    <row r="9" spans="1:19" x14ac:dyDescent="0.25">
      <c r="A9" s="12" t="s">
        <v>172</v>
      </c>
      <c r="B9" s="64">
        <v>69.747376694370999</v>
      </c>
      <c r="C9" s="10" t="s">
        <v>159</v>
      </c>
      <c r="D9" s="64">
        <v>62.703922402533102</v>
      </c>
      <c r="E9" s="10" t="s">
        <v>159</v>
      </c>
      <c r="F9" s="64">
        <v>15.318026665901399</v>
      </c>
      <c r="G9" s="10" t="s">
        <v>159</v>
      </c>
      <c r="H9" s="64">
        <v>32.940880030516198</v>
      </c>
      <c r="I9" s="10" t="s">
        <v>159</v>
      </c>
      <c r="J9" s="64">
        <v>59.328300473154002</v>
      </c>
      <c r="K9" s="10" t="s">
        <v>159</v>
      </c>
      <c r="L9" s="64">
        <v>3.4493110313004798</v>
      </c>
      <c r="M9" s="10" t="s">
        <v>159</v>
      </c>
      <c r="N9" s="64">
        <v>52.808712505120198</v>
      </c>
      <c r="O9" s="10" t="s">
        <v>159</v>
      </c>
      <c r="P9" s="64">
        <v>0</v>
      </c>
      <c r="Q9" s="10" t="s">
        <v>241</v>
      </c>
      <c r="R9" s="64">
        <v>49.438144452845499</v>
      </c>
      <c r="S9" s="10" t="s">
        <v>159</v>
      </c>
    </row>
    <row r="10" spans="1:19" x14ac:dyDescent="0.25">
      <c r="A10" s="12" t="s">
        <v>173</v>
      </c>
      <c r="B10" s="64">
        <v>71.108315159648797</v>
      </c>
      <c r="C10" s="10" t="s">
        <v>159</v>
      </c>
      <c r="D10" s="64">
        <v>66.017698606864698</v>
      </c>
      <c r="E10" s="10" t="s">
        <v>159</v>
      </c>
      <c r="F10" s="64">
        <v>17.755041438328401</v>
      </c>
      <c r="G10" s="10" t="s">
        <v>159</v>
      </c>
      <c r="H10" s="64">
        <v>34.186789815056102</v>
      </c>
      <c r="I10" s="10" t="s">
        <v>159</v>
      </c>
      <c r="J10" s="64">
        <v>59.419729032219202</v>
      </c>
      <c r="K10" s="10" t="s">
        <v>159</v>
      </c>
      <c r="L10" s="64">
        <v>13.3579423666254</v>
      </c>
      <c r="M10" s="10" t="s">
        <v>159</v>
      </c>
      <c r="N10" s="64">
        <v>53.526370954650403</v>
      </c>
      <c r="O10" s="10" t="s">
        <v>159</v>
      </c>
      <c r="P10" s="64">
        <v>0</v>
      </c>
      <c r="Q10" s="10" t="s">
        <v>241</v>
      </c>
      <c r="R10" s="64">
        <v>51.851197929572898</v>
      </c>
      <c r="S10" s="10" t="s">
        <v>159</v>
      </c>
    </row>
    <row r="11" spans="1:19" x14ac:dyDescent="0.25">
      <c r="A11" s="12" t="s">
        <v>174</v>
      </c>
      <c r="B11" s="64">
        <v>73.543548644975601</v>
      </c>
      <c r="C11" s="10" t="s">
        <v>159</v>
      </c>
      <c r="D11" s="64">
        <v>68.317169936728803</v>
      </c>
      <c r="E11" s="10" t="s">
        <v>159</v>
      </c>
      <c r="F11" s="64">
        <v>19.871563144576498</v>
      </c>
      <c r="G11" s="10" t="s">
        <v>159</v>
      </c>
      <c r="H11" s="64">
        <v>38.010809888488502</v>
      </c>
      <c r="I11" s="10" t="s">
        <v>159</v>
      </c>
      <c r="J11" s="64">
        <v>61.509482224131403</v>
      </c>
      <c r="K11" s="10" t="s">
        <v>159</v>
      </c>
      <c r="L11" s="64">
        <v>19.9992873939999</v>
      </c>
      <c r="M11" s="10" t="s">
        <v>159</v>
      </c>
      <c r="N11" s="64">
        <v>56.531886752935399</v>
      </c>
      <c r="O11" s="10" t="s">
        <v>159</v>
      </c>
      <c r="P11" s="64">
        <v>0</v>
      </c>
      <c r="Q11" s="10" t="s">
        <v>241</v>
      </c>
      <c r="R11" s="64">
        <v>55.090086513552102</v>
      </c>
      <c r="S11" s="10" t="s">
        <v>159</v>
      </c>
    </row>
    <row r="12" spans="1:19" x14ac:dyDescent="0.25">
      <c r="A12" s="12" t="s">
        <v>175</v>
      </c>
      <c r="B12" s="64">
        <v>74.747046291839197</v>
      </c>
      <c r="C12" s="10" t="s">
        <v>159</v>
      </c>
      <c r="D12" s="64">
        <v>70.323933619928198</v>
      </c>
      <c r="E12" s="10" t="s">
        <v>159</v>
      </c>
      <c r="F12" s="64">
        <v>17.922496070103101</v>
      </c>
      <c r="G12" s="10" t="s">
        <v>159</v>
      </c>
      <c r="H12" s="64">
        <v>43.154320865361797</v>
      </c>
      <c r="I12" s="10" t="s">
        <v>159</v>
      </c>
      <c r="J12" s="64">
        <v>63.297194791256899</v>
      </c>
      <c r="K12" s="10" t="s">
        <v>159</v>
      </c>
      <c r="L12" s="64">
        <v>28.993483324677999</v>
      </c>
      <c r="M12" s="10" t="s">
        <v>159</v>
      </c>
      <c r="N12" s="64">
        <v>57.382752604029001</v>
      </c>
      <c r="O12" s="10" t="s">
        <v>159</v>
      </c>
      <c r="P12" s="64">
        <v>0</v>
      </c>
      <c r="Q12" s="10" t="s">
        <v>241</v>
      </c>
      <c r="R12" s="64">
        <v>57.491289638499403</v>
      </c>
      <c r="S12" s="10" t="s">
        <v>159</v>
      </c>
    </row>
    <row r="13" spans="1:19" x14ac:dyDescent="0.25">
      <c r="A13" s="12" t="s">
        <v>176</v>
      </c>
      <c r="B13" s="64">
        <v>73.954941360230805</v>
      </c>
      <c r="C13" s="10" t="s">
        <v>159</v>
      </c>
      <c r="D13" s="64">
        <v>69.980532121998706</v>
      </c>
      <c r="E13" s="10" t="s">
        <v>159</v>
      </c>
      <c r="F13" s="64">
        <v>16.393077801528499</v>
      </c>
      <c r="G13" s="10" t="s">
        <v>159</v>
      </c>
      <c r="H13" s="64">
        <v>46.7626330590602</v>
      </c>
      <c r="I13" s="10" t="s">
        <v>159</v>
      </c>
      <c r="J13" s="64">
        <v>64.839716860361804</v>
      </c>
      <c r="K13" s="10" t="s">
        <v>159</v>
      </c>
      <c r="L13" s="64">
        <v>34.950242813303497</v>
      </c>
      <c r="M13" s="10" t="s">
        <v>159</v>
      </c>
      <c r="N13" s="64">
        <v>56.751075396998601</v>
      </c>
      <c r="O13" s="10" t="s">
        <v>159</v>
      </c>
      <c r="P13" s="64">
        <v>0</v>
      </c>
      <c r="Q13" s="10" t="s">
        <v>241</v>
      </c>
      <c r="R13" s="64">
        <v>57.979746277172701</v>
      </c>
      <c r="S13" s="10" t="s">
        <v>159</v>
      </c>
    </row>
    <row r="14" spans="1:19" x14ac:dyDescent="0.25">
      <c r="A14" s="12" t="s">
        <v>177</v>
      </c>
      <c r="B14" s="64">
        <v>75.395562779920098</v>
      </c>
      <c r="C14" s="10" t="s">
        <v>159</v>
      </c>
      <c r="D14" s="64">
        <v>71.222501100501702</v>
      </c>
      <c r="E14" s="10" t="s">
        <v>159</v>
      </c>
      <c r="F14" s="64">
        <v>17.003867873773</v>
      </c>
      <c r="G14" s="10" t="s">
        <v>159</v>
      </c>
      <c r="H14" s="64">
        <v>48.9826808754067</v>
      </c>
      <c r="I14" s="10" t="s">
        <v>159</v>
      </c>
      <c r="J14" s="64">
        <v>67.320851675660293</v>
      </c>
      <c r="K14" s="10" t="s">
        <v>159</v>
      </c>
      <c r="L14" s="64">
        <v>37.984876637001101</v>
      </c>
      <c r="M14" s="10" t="s">
        <v>159</v>
      </c>
      <c r="N14" s="64">
        <v>58.697014392114099</v>
      </c>
      <c r="O14" s="10" t="s">
        <v>159</v>
      </c>
      <c r="P14" s="64">
        <v>0</v>
      </c>
      <c r="Q14" s="10" t="s">
        <v>241</v>
      </c>
      <c r="R14" s="64">
        <v>59.4318515462124</v>
      </c>
      <c r="S14" s="10" t="s">
        <v>159</v>
      </c>
    </row>
    <row r="15" spans="1:19" x14ac:dyDescent="0.25">
      <c r="A15" s="12" t="s">
        <v>178</v>
      </c>
      <c r="B15" s="64">
        <v>75.295112394308106</v>
      </c>
      <c r="C15" s="10" t="s">
        <v>159</v>
      </c>
      <c r="D15" s="64">
        <v>70.641575894711394</v>
      </c>
      <c r="E15" s="10" t="s">
        <v>159</v>
      </c>
      <c r="F15" s="64">
        <v>16.7898720022365</v>
      </c>
      <c r="G15" s="10" t="s">
        <v>159</v>
      </c>
      <c r="H15" s="64">
        <v>51.548362549763802</v>
      </c>
      <c r="I15" s="10" t="s">
        <v>159</v>
      </c>
      <c r="J15" s="64">
        <v>68.154731588061495</v>
      </c>
      <c r="K15" s="10" t="s">
        <v>159</v>
      </c>
      <c r="L15" s="64">
        <v>41.280733958508002</v>
      </c>
      <c r="M15" s="10" t="s">
        <v>159</v>
      </c>
      <c r="N15" s="64">
        <v>55.104136937789299</v>
      </c>
      <c r="O15" s="10" t="s">
        <v>159</v>
      </c>
      <c r="P15" s="64">
        <v>0</v>
      </c>
      <c r="Q15" s="10" t="s">
        <v>241</v>
      </c>
      <c r="R15" s="64">
        <v>58.778316109495698</v>
      </c>
      <c r="S15" s="10" t="s">
        <v>159</v>
      </c>
    </row>
    <row r="16" spans="1:19" x14ac:dyDescent="0.25">
      <c r="A16" s="12" t="s">
        <v>182</v>
      </c>
      <c r="B16" s="64">
        <v>75.453400503778298</v>
      </c>
      <c r="C16" s="10" t="s">
        <v>159</v>
      </c>
      <c r="D16" s="64">
        <v>70.656412743634505</v>
      </c>
      <c r="E16" s="10" t="s">
        <v>159</v>
      </c>
      <c r="F16" s="64">
        <v>16.832560905816202</v>
      </c>
      <c r="G16" s="10" t="s">
        <v>159</v>
      </c>
      <c r="H16" s="64">
        <v>53.663488340289298</v>
      </c>
      <c r="I16" s="10" t="s">
        <v>159</v>
      </c>
      <c r="J16" s="64">
        <v>68.721395921755303</v>
      </c>
      <c r="K16" s="10" t="s">
        <v>159</v>
      </c>
      <c r="L16" s="64">
        <v>43.355888230550804</v>
      </c>
      <c r="M16" s="10" t="s">
        <v>159</v>
      </c>
      <c r="N16" s="64">
        <v>53.892358967796298</v>
      </c>
      <c r="O16" s="10" t="s">
        <v>159</v>
      </c>
      <c r="P16" s="64">
        <v>0</v>
      </c>
      <c r="Q16" s="10" t="s">
        <v>241</v>
      </c>
      <c r="R16" s="64">
        <v>58.764303338395003</v>
      </c>
      <c r="S16" s="10" t="s">
        <v>159</v>
      </c>
    </row>
    <row r="17" spans="1:19" x14ac:dyDescent="0.25">
      <c r="A17" s="12" t="s">
        <v>183</v>
      </c>
      <c r="B17" s="64">
        <v>74.653906004337799</v>
      </c>
      <c r="C17" s="10" t="s">
        <v>159</v>
      </c>
      <c r="D17" s="64">
        <v>70.979134287982802</v>
      </c>
      <c r="E17" s="10" t="s">
        <v>159</v>
      </c>
      <c r="F17" s="64">
        <v>18.319388815260499</v>
      </c>
      <c r="G17" s="10" t="s">
        <v>159</v>
      </c>
      <c r="H17" s="64">
        <v>56.496535037613398</v>
      </c>
      <c r="I17" s="10" t="s">
        <v>159</v>
      </c>
      <c r="J17" s="64">
        <v>68.922881906307296</v>
      </c>
      <c r="K17" s="10" t="s">
        <v>159</v>
      </c>
      <c r="L17" s="64">
        <v>42.127097742748397</v>
      </c>
      <c r="M17" s="10" t="s">
        <v>159</v>
      </c>
      <c r="N17" s="64">
        <v>55.282600293713301</v>
      </c>
      <c r="O17" s="10" t="s">
        <v>159</v>
      </c>
      <c r="P17" s="64">
        <v>0</v>
      </c>
      <c r="Q17" s="10" t="s">
        <v>241</v>
      </c>
      <c r="R17" s="64">
        <v>59.686670779182201</v>
      </c>
      <c r="S17" s="10" t="s">
        <v>159</v>
      </c>
    </row>
    <row r="18" spans="1:19" x14ac:dyDescent="0.25">
      <c r="A18" s="12" t="s">
        <v>184</v>
      </c>
      <c r="B18" s="64">
        <v>74.7574781623251</v>
      </c>
      <c r="C18" s="10" t="s">
        <v>159</v>
      </c>
      <c r="D18" s="64">
        <v>70.524977811570906</v>
      </c>
      <c r="E18" s="10" t="s">
        <v>159</v>
      </c>
      <c r="F18" s="64">
        <v>17.798791795090001</v>
      </c>
      <c r="G18" s="10" t="s">
        <v>159</v>
      </c>
      <c r="H18" s="64">
        <v>56.891691149990102</v>
      </c>
      <c r="I18" s="10" t="s">
        <v>159</v>
      </c>
      <c r="J18" s="64">
        <v>68.401308221741999</v>
      </c>
      <c r="K18" s="10" t="s">
        <v>159</v>
      </c>
      <c r="L18" s="64">
        <v>35.039599646294398</v>
      </c>
      <c r="M18" s="10" t="s">
        <v>159</v>
      </c>
      <c r="N18" s="64">
        <v>54.521149998124599</v>
      </c>
      <c r="O18" s="10" t="s">
        <v>159</v>
      </c>
      <c r="P18" s="64">
        <v>0</v>
      </c>
      <c r="Q18" s="10" t="s">
        <v>241</v>
      </c>
      <c r="R18" s="64">
        <v>58.924466979342199</v>
      </c>
      <c r="S18" s="10" t="s">
        <v>159</v>
      </c>
    </row>
    <row r="19" spans="1:19" x14ac:dyDescent="0.25">
      <c r="A19" s="12" t="s">
        <v>185</v>
      </c>
      <c r="B19" s="64">
        <v>73.856875539775501</v>
      </c>
      <c r="C19" s="10" t="s">
        <v>159</v>
      </c>
      <c r="D19" s="64">
        <v>70.645700974134797</v>
      </c>
      <c r="E19" s="10" t="s">
        <v>159</v>
      </c>
      <c r="F19" s="64">
        <v>16.283677722377899</v>
      </c>
      <c r="G19" s="10" t="s">
        <v>159</v>
      </c>
      <c r="H19" s="64">
        <v>55.670278185123202</v>
      </c>
      <c r="I19" s="10" t="s">
        <v>159</v>
      </c>
      <c r="J19" s="64">
        <v>68.803341643460797</v>
      </c>
      <c r="K19" s="10" t="s">
        <v>159</v>
      </c>
      <c r="L19" s="64">
        <v>34.153100314873299</v>
      </c>
      <c r="M19" s="10" t="s">
        <v>159</v>
      </c>
      <c r="N19" s="64">
        <v>54.0695842066906</v>
      </c>
      <c r="O19" s="10" t="s">
        <v>159</v>
      </c>
      <c r="P19" s="64">
        <v>0</v>
      </c>
      <c r="Q19" s="10" t="s">
        <v>241</v>
      </c>
      <c r="R19" s="64">
        <v>58.086088769825103</v>
      </c>
      <c r="S19" s="10" t="s">
        <v>159</v>
      </c>
    </row>
    <row r="20" spans="1:19" x14ac:dyDescent="0.25">
      <c r="A20" s="12" t="s">
        <v>186</v>
      </c>
      <c r="B20" s="64">
        <v>72.964516671382498</v>
      </c>
      <c r="C20" s="10" t="s">
        <v>159</v>
      </c>
      <c r="D20" s="64">
        <v>67.847344854489293</v>
      </c>
      <c r="E20" s="10" t="s">
        <v>159</v>
      </c>
      <c r="F20" s="64">
        <v>16.231425423311201</v>
      </c>
      <c r="G20" s="10" t="s">
        <v>159</v>
      </c>
      <c r="H20" s="64">
        <v>56.366123725900799</v>
      </c>
      <c r="I20" s="10" t="s">
        <v>159</v>
      </c>
      <c r="J20" s="64">
        <v>68.797399979863101</v>
      </c>
      <c r="K20" s="10" t="s">
        <v>159</v>
      </c>
      <c r="L20" s="64">
        <v>32.7225758936791</v>
      </c>
      <c r="M20" s="10" t="s">
        <v>159</v>
      </c>
      <c r="N20" s="64">
        <v>53.996835482918698</v>
      </c>
      <c r="O20" s="10" t="s">
        <v>159</v>
      </c>
      <c r="P20" s="64">
        <v>0</v>
      </c>
      <c r="Q20" s="10" t="s">
        <v>241</v>
      </c>
      <c r="R20" s="64">
        <v>56.265904764078002</v>
      </c>
      <c r="S20" s="10" t="s">
        <v>159</v>
      </c>
    </row>
    <row r="21" spans="1:19" x14ac:dyDescent="0.25">
      <c r="A21" s="12" t="s">
        <v>188</v>
      </c>
      <c r="B21" s="64">
        <v>71.909198795997099</v>
      </c>
      <c r="C21" s="10" t="s">
        <v>159</v>
      </c>
      <c r="D21" s="64">
        <v>66.738592974297603</v>
      </c>
      <c r="E21" s="10" t="s">
        <v>159</v>
      </c>
      <c r="F21" s="64">
        <v>15.7195538401094</v>
      </c>
      <c r="G21" s="10" t="s">
        <v>159</v>
      </c>
      <c r="H21" s="64">
        <v>55.634524869951797</v>
      </c>
      <c r="I21" s="10" t="s">
        <v>159</v>
      </c>
      <c r="J21" s="64">
        <v>66.209629619175999</v>
      </c>
      <c r="K21" s="10" t="s">
        <v>159</v>
      </c>
      <c r="L21" s="64">
        <v>31.315072922086799</v>
      </c>
      <c r="M21" s="10" t="s">
        <v>159</v>
      </c>
      <c r="N21" s="64">
        <v>53.014341009416398</v>
      </c>
      <c r="O21" s="10" t="s">
        <v>159</v>
      </c>
      <c r="P21" s="64">
        <v>0</v>
      </c>
      <c r="Q21" s="10" t="s">
        <v>241</v>
      </c>
      <c r="R21" s="64">
        <v>54.9832572630595</v>
      </c>
      <c r="S21" s="10" t="s">
        <v>159</v>
      </c>
    </row>
    <row r="22" spans="1:19" x14ac:dyDescent="0.25">
      <c r="A22" s="12" t="s">
        <v>189</v>
      </c>
      <c r="B22" s="64">
        <v>71.371017522489495</v>
      </c>
      <c r="C22" s="10" t="s">
        <v>159</v>
      </c>
      <c r="D22" s="64">
        <v>71.310886298421195</v>
      </c>
      <c r="E22" s="10" t="s">
        <v>159</v>
      </c>
      <c r="F22" s="64">
        <v>12.8127032038803</v>
      </c>
      <c r="G22" s="10" t="s">
        <v>159</v>
      </c>
      <c r="H22" s="64">
        <v>55.219733055997501</v>
      </c>
      <c r="I22" s="10" t="s">
        <v>159</v>
      </c>
      <c r="J22" s="64">
        <v>63.933427533589501</v>
      </c>
      <c r="K22" s="10" t="s">
        <v>159</v>
      </c>
      <c r="L22" s="64">
        <v>31.2038536670605</v>
      </c>
      <c r="M22" s="10" t="s">
        <v>159</v>
      </c>
      <c r="N22" s="64">
        <v>50.720617072360902</v>
      </c>
      <c r="O22" s="10" t="s">
        <v>159</v>
      </c>
      <c r="P22" s="64">
        <v>0</v>
      </c>
      <c r="Q22" s="10" t="s">
        <v>241</v>
      </c>
      <c r="R22" s="64">
        <v>55.392619022321902</v>
      </c>
      <c r="S22" s="10" t="s">
        <v>159</v>
      </c>
    </row>
    <row r="23" spans="1:19" x14ac:dyDescent="0.25">
      <c r="A23" s="12" t="s">
        <v>190</v>
      </c>
      <c r="B23" s="64">
        <v>73.544610992148506</v>
      </c>
      <c r="C23" s="10" t="s">
        <v>159</v>
      </c>
      <c r="D23" s="64">
        <v>67.116710107542204</v>
      </c>
      <c r="E23" s="10" t="s">
        <v>159</v>
      </c>
      <c r="F23" s="64">
        <v>10.968758990426201</v>
      </c>
      <c r="G23" s="10" t="s">
        <v>159</v>
      </c>
      <c r="H23" s="64">
        <v>56.252939316844</v>
      </c>
      <c r="I23" s="10" t="s">
        <v>159</v>
      </c>
      <c r="J23" s="64">
        <v>65.099920357135403</v>
      </c>
      <c r="K23" s="10" t="s">
        <v>159</v>
      </c>
      <c r="L23" s="64">
        <v>30.225755491005501</v>
      </c>
      <c r="M23" s="10" t="s">
        <v>159</v>
      </c>
      <c r="N23" s="64">
        <v>51.1510277691659</v>
      </c>
      <c r="O23" s="10" t="s">
        <v>159</v>
      </c>
      <c r="P23" s="64">
        <v>0</v>
      </c>
      <c r="Q23" s="10" t="s">
        <v>241</v>
      </c>
      <c r="R23" s="64">
        <v>54.699993741575497</v>
      </c>
      <c r="S23" s="10" t="s">
        <v>159</v>
      </c>
    </row>
    <row r="24" spans="1:19" x14ac:dyDescent="0.25">
      <c r="A24" s="12" t="s">
        <v>191</v>
      </c>
      <c r="B24" s="64">
        <v>73.482435872015103</v>
      </c>
      <c r="C24" s="10" t="s">
        <v>159</v>
      </c>
      <c r="D24" s="64">
        <v>66.336462853992202</v>
      </c>
      <c r="E24" s="10" t="s">
        <v>159</v>
      </c>
      <c r="F24" s="64">
        <v>9.0457962908313299</v>
      </c>
      <c r="G24" s="10" t="s">
        <v>159</v>
      </c>
      <c r="H24" s="64">
        <v>56.020950688986503</v>
      </c>
      <c r="I24" s="10" t="s">
        <v>159</v>
      </c>
      <c r="J24" s="64">
        <v>63.830950089371598</v>
      </c>
      <c r="K24" s="10" t="s">
        <v>159</v>
      </c>
      <c r="L24" s="64">
        <v>29.953350826773299</v>
      </c>
      <c r="M24" s="10" t="s">
        <v>159</v>
      </c>
      <c r="N24" s="64">
        <v>49.091502596687597</v>
      </c>
      <c r="O24" s="10" t="s">
        <v>159</v>
      </c>
      <c r="P24" s="64">
        <v>0</v>
      </c>
      <c r="Q24" s="10" t="s">
        <v>241</v>
      </c>
      <c r="R24" s="64">
        <v>53.098989121866303</v>
      </c>
      <c r="S24" s="10" t="s">
        <v>159</v>
      </c>
    </row>
    <row r="25" spans="1:19" x14ac:dyDescent="0.25">
      <c r="A25" s="12" t="s">
        <v>192</v>
      </c>
      <c r="B25" s="64">
        <v>72.728504335260098</v>
      </c>
      <c r="C25" s="10" t="s">
        <v>159</v>
      </c>
      <c r="D25" s="64">
        <v>65.209658108618299</v>
      </c>
      <c r="E25" s="10" t="s">
        <v>159</v>
      </c>
      <c r="F25" s="64">
        <v>7.4476890795828403</v>
      </c>
      <c r="G25" s="10" t="s">
        <v>159</v>
      </c>
      <c r="H25" s="64">
        <v>56.3692512390123</v>
      </c>
      <c r="I25" s="10" t="s">
        <v>159</v>
      </c>
      <c r="J25" s="64">
        <v>64.500203497688204</v>
      </c>
      <c r="K25" s="10" t="s">
        <v>159</v>
      </c>
      <c r="L25" s="64">
        <v>35.381877780379298</v>
      </c>
      <c r="M25" s="10" t="s">
        <v>159</v>
      </c>
      <c r="N25" s="64">
        <v>46.627422463929797</v>
      </c>
      <c r="O25" s="10" t="s">
        <v>159</v>
      </c>
      <c r="P25" s="64">
        <v>0</v>
      </c>
      <c r="Q25" s="10" t="s">
        <v>241</v>
      </c>
      <c r="R25" s="64">
        <v>52.068501782238101</v>
      </c>
      <c r="S25" s="10" t="s">
        <v>159</v>
      </c>
    </row>
    <row r="26" spans="1:19" x14ac:dyDescent="0.25">
      <c r="A26" s="12" t="s">
        <v>193</v>
      </c>
      <c r="B26" s="64">
        <v>72.871011416393003</v>
      </c>
      <c r="C26" s="10" t="s">
        <v>159</v>
      </c>
      <c r="D26" s="64">
        <v>65.202435597040505</v>
      </c>
      <c r="E26" s="10" t="s">
        <v>159</v>
      </c>
      <c r="F26" s="64">
        <v>7.3259846212152198</v>
      </c>
      <c r="G26" s="10" t="s">
        <v>159</v>
      </c>
      <c r="H26" s="64">
        <v>58.969318141229401</v>
      </c>
      <c r="I26" s="10" t="s">
        <v>159</v>
      </c>
      <c r="J26" s="64">
        <v>63.912810428741501</v>
      </c>
      <c r="K26" s="10" t="s">
        <v>159</v>
      </c>
      <c r="L26" s="64">
        <v>35.123791335333998</v>
      </c>
      <c r="M26" s="10" t="s">
        <v>159</v>
      </c>
      <c r="N26" s="64">
        <v>46.803723031065701</v>
      </c>
      <c r="O26" s="10" t="s">
        <v>159</v>
      </c>
      <c r="P26" s="64">
        <v>0</v>
      </c>
      <c r="Q26" s="10" t="s">
        <v>241</v>
      </c>
      <c r="R26" s="64">
        <v>51.933923116401601</v>
      </c>
      <c r="S26" s="10" t="s">
        <v>159</v>
      </c>
    </row>
    <row r="27" spans="1:19" x14ac:dyDescent="0.25">
      <c r="A27" s="12" t="s">
        <v>194</v>
      </c>
      <c r="B27" s="64">
        <v>72.752313507407607</v>
      </c>
      <c r="C27" s="10" t="s">
        <v>159</v>
      </c>
      <c r="D27" s="64">
        <v>64.112179469293196</v>
      </c>
      <c r="E27" s="10" t="s">
        <v>159</v>
      </c>
      <c r="F27" s="64">
        <v>6.9942218056243197</v>
      </c>
      <c r="G27" s="10" t="s">
        <v>159</v>
      </c>
      <c r="H27" s="64">
        <v>58.28993088008</v>
      </c>
      <c r="I27" s="10" t="s">
        <v>159</v>
      </c>
      <c r="J27" s="64">
        <v>63.648875725729503</v>
      </c>
      <c r="K27" s="10" t="s">
        <v>159</v>
      </c>
      <c r="L27" s="64">
        <v>35.503581109641999</v>
      </c>
      <c r="M27" s="10" t="s">
        <v>159</v>
      </c>
      <c r="N27" s="64">
        <v>44.700077132478597</v>
      </c>
      <c r="O27" s="10" t="s">
        <v>159</v>
      </c>
      <c r="P27" s="64">
        <v>0</v>
      </c>
      <c r="Q27" s="10" t="s">
        <v>241</v>
      </c>
      <c r="R27" s="64">
        <v>50.588311873986498</v>
      </c>
      <c r="S27" s="10" t="s">
        <v>159</v>
      </c>
    </row>
    <row r="28" spans="1:19" x14ac:dyDescent="0.25">
      <c r="A28" s="12" t="s">
        <v>196</v>
      </c>
      <c r="B28" s="64">
        <v>72.492556834804802</v>
      </c>
      <c r="C28" s="10" t="s">
        <v>159</v>
      </c>
      <c r="D28" s="64">
        <v>64.452596473807205</v>
      </c>
      <c r="E28" s="10" t="s">
        <v>159</v>
      </c>
      <c r="F28" s="64">
        <v>6.00057684098197</v>
      </c>
      <c r="G28" s="10" t="s">
        <v>159</v>
      </c>
      <c r="H28" s="64">
        <v>58.745063819724201</v>
      </c>
      <c r="I28" s="10" t="s">
        <v>159</v>
      </c>
      <c r="J28" s="64">
        <v>61.717148380768997</v>
      </c>
      <c r="K28" s="10" t="s">
        <v>159</v>
      </c>
      <c r="L28" s="64">
        <v>34.996700794198802</v>
      </c>
      <c r="M28" s="10" t="s">
        <v>159</v>
      </c>
      <c r="N28" s="64">
        <v>45.165150823214198</v>
      </c>
      <c r="O28" s="10" t="s">
        <v>159</v>
      </c>
      <c r="P28" s="64">
        <v>0</v>
      </c>
      <c r="Q28" s="10" t="s">
        <v>241</v>
      </c>
      <c r="R28" s="64">
        <v>50.722264874260702</v>
      </c>
      <c r="S28" s="10" t="s">
        <v>159</v>
      </c>
    </row>
    <row r="29" spans="1:19" x14ac:dyDescent="0.25">
      <c r="A29" s="12" t="s">
        <v>197</v>
      </c>
      <c r="B29" s="64">
        <v>69.245478120999294</v>
      </c>
      <c r="C29" s="10" t="s">
        <v>159</v>
      </c>
      <c r="D29" s="64">
        <v>64.925485017006096</v>
      </c>
      <c r="E29" s="10" t="s">
        <v>159</v>
      </c>
      <c r="F29" s="64">
        <v>4.99449386476602</v>
      </c>
      <c r="G29" s="10" t="s">
        <v>159</v>
      </c>
      <c r="H29" s="64">
        <v>59.296100811683303</v>
      </c>
      <c r="I29" s="10" t="s">
        <v>159</v>
      </c>
      <c r="J29" s="64">
        <v>63.143229324499899</v>
      </c>
      <c r="K29" s="10" t="s">
        <v>159</v>
      </c>
      <c r="L29" s="64">
        <v>35.701482749738297</v>
      </c>
      <c r="M29" s="10" t="s">
        <v>159</v>
      </c>
      <c r="N29" s="64">
        <v>47.662301035346601</v>
      </c>
      <c r="O29" s="10" t="s">
        <v>159</v>
      </c>
      <c r="P29" s="64">
        <v>0</v>
      </c>
      <c r="Q29" s="10" t="s">
        <v>241</v>
      </c>
      <c r="R29" s="64">
        <v>51.212893774249899</v>
      </c>
      <c r="S29" s="10" t="s">
        <v>159</v>
      </c>
    </row>
    <row r="30" spans="1:19" x14ac:dyDescent="0.25">
      <c r="A30" s="12" t="s">
        <v>199</v>
      </c>
      <c r="B30" s="64">
        <v>69.267476552326599</v>
      </c>
      <c r="C30" s="10" t="s">
        <v>159</v>
      </c>
      <c r="D30" s="64">
        <v>64.932387396711405</v>
      </c>
      <c r="E30" s="10" t="s">
        <v>180</v>
      </c>
      <c r="F30" s="64">
        <v>4.5695585209934002</v>
      </c>
      <c r="G30" s="10" t="s">
        <v>159</v>
      </c>
      <c r="H30" s="64">
        <v>58.636606271976298</v>
      </c>
      <c r="I30" s="10" t="s">
        <v>159</v>
      </c>
      <c r="J30" s="64">
        <v>55.496292801568302</v>
      </c>
      <c r="K30" s="10" t="s">
        <v>159</v>
      </c>
      <c r="L30" s="64">
        <v>34.890717131349497</v>
      </c>
      <c r="M30" s="10" t="s">
        <v>159</v>
      </c>
      <c r="N30" s="64">
        <v>46.359899715398797</v>
      </c>
      <c r="O30" s="10" t="s">
        <v>159</v>
      </c>
      <c r="P30" s="64">
        <v>0</v>
      </c>
      <c r="Q30" s="10" t="s">
        <v>241</v>
      </c>
      <c r="R30" s="64">
        <v>49.977007144412902</v>
      </c>
      <c r="S30" s="10" t="s">
        <v>159</v>
      </c>
    </row>
    <row r="31" spans="1:19" x14ac:dyDescent="0.25">
      <c r="A31" s="12" t="s">
        <v>200</v>
      </c>
      <c r="B31" s="64">
        <v>65.940028670607902</v>
      </c>
      <c r="C31" s="10" t="s">
        <v>159</v>
      </c>
      <c r="D31" s="64">
        <v>65.534634063800198</v>
      </c>
      <c r="E31" s="10" t="s">
        <v>159</v>
      </c>
      <c r="F31" s="64">
        <v>4.4683867783665798</v>
      </c>
      <c r="G31" s="10" t="s">
        <v>159</v>
      </c>
      <c r="H31" s="64">
        <v>56.498347706777899</v>
      </c>
      <c r="I31" s="10" t="s">
        <v>159</v>
      </c>
      <c r="J31" s="64">
        <v>55.776469832398199</v>
      </c>
      <c r="K31" s="10" t="s">
        <v>159</v>
      </c>
      <c r="L31" s="64">
        <v>33.790562135588999</v>
      </c>
      <c r="M31" s="10" t="s">
        <v>159</v>
      </c>
      <c r="N31" s="64">
        <v>46.306511589878603</v>
      </c>
      <c r="O31" s="10" t="s">
        <v>159</v>
      </c>
      <c r="P31" s="64">
        <v>0</v>
      </c>
      <c r="Q31" s="10" t="s">
        <v>241</v>
      </c>
      <c r="R31" s="64">
        <v>49.711259612253301</v>
      </c>
      <c r="S31" s="10" t="s">
        <v>159</v>
      </c>
    </row>
    <row r="32" spans="1:19" x14ac:dyDescent="0.25">
      <c r="A32" s="15" t="s">
        <v>203</v>
      </c>
      <c r="B32" s="65">
        <v>45.277173483820498</v>
      </c>
      <c r="C32" s="14" t="s">
        <v>159</v>
      </c>
      <c r="D32" s="65">
        <v>58.076132090182199</v>
      </c>
      <c r="E32" s="14" t="s">
        <v>159</v>
      </c>
      <c r="F32" s="65">
        <v>36.377796559643699</v>
      </c>
      <c r="G32" s="14" t="s">
        <v>159</v>
      </c>
      <c r="H32" s="65">
        <v>47.696868149857899</v>
      </c>
      <c r="I32" s="14" t="s">
        <v>159</v>
      </c>
      <c r="J32" s="65">
        <v>49.217731695721</v>
      </c>
      <c r="K32" s="14" t="s">
        <v>159</v>
      </c>
      <c r="L32" s="65">
        <v>31.048138658262801</v>
      </c>
      <c r="M32" s="14" t="s">
        <v>159</v>
      </c>
      <c r="N32" s="65">
        <v>43.161236868073402</v>
      </c>
      <c r="O32" s="14" t="s">
        <v>159</v>
      </c>
      <c r="P32" s="65">
        <v>0</v>
      </c>
      <c r="Q32" s="14" t="s">
        <v>241</v>
      </c>
      <c r="R32" s="65">
        <v>48.0068078317965</v>
      </c>
      <c r="S32" s="14" t="s">
        <v>159</v>
      </c>
    </row>
    <row r="34" spans="1:2" x14ac:dyDescent="0.25">
      <c r="A34" s="16" t="s">
        <v>204</v>
      </c>
      <c r="B34" s="16" t="s">
        <v>218</v>
      </c>
    </row>
    <row r="36" spans="1:2" x14ac:dyDescent="0.25">
      <c r="B36" s="16" t="s">
        <v>242</v>
      </c>
    </row>
    <row r="37" spans="1:2" x14ac:dyDescent="0.25">
      <c r="B37" s="16" t="s">
        <v>243</v>
      </c>
    </row>
    <row r="39" spans="1:2" x14ac:dyDescent="0.25">
      <c r="B39" s="16" t="s">
        <v>244</v>
      </c>
    </row>
    <row r="42" spans="1:2" x14ac:dyDescent="0.25">
      <c r="A42" s="17" t="str">
        <f>HYPERLINK("#'GAMING_MACHINES 9'!A2", "&lt;&lt;&lt; Previous table")</f>
        <v>&lt;&lt;&lt; Previous table</v>
      </c>
    </row>
    <row r="43" spans="1:2" x14ac:dyDescent="0.25">
      <c r="A43" s="17" t="str">
        <f>HYPERLINK("#'GAMING_MACHINES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57"/>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HYPERLINK("#'INDEX'!B31", "Link to index")</f>
        <v>Link to index</v>
      </c>
    </row>
    <row r="2" spans="1:19" ht="15.75" customHeight="1" x14ac:dyDescent="0.25">
      <c r="A2" s="287" t="s">
        <v>254</v>
      </c>
      <c r="B2" s="286"/>
      <c r="C2" s="286"/>
      <c r="D2" s="286"/>
      <c r="E2" s="286"/>
      <c r="F2" s="286"/>
      <c r="G2" s="286"/>
      <c r="H2" s="286"/>
      <c r="I2" s="286"/>
      <c r="J2" s="286"/>
      <c r="K2" s="286"/>
      <c r="L2" s="286"/>
      <c r="M2" s="286"/>
      <c r="N2" s="286"/>
      <c r="O2" s="286"/>
      <c r="P2" s="286"/>
      <c r="Q2" s="286"/>
      <c r="R2" s="286"/>
      <c r="S2" s="286"/>
    </row>
    <row r="3" spans="1:19" ht="15.75" customHeight="1" x14ac:dyDescent="0.25">
      <c r="A3" s="287" t="s">
        <v>49</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66">
        <v>23.024999999999999</v>
      </c>
      <c r="C7" s="10" t="s">
        <v>159</v>
      </c>
      <c r="D7" s="66">
        <v>0</v>
      </c>
      <c r="E7" s="10" t="s">
        <v>179</v>
      </c>
      <c r="F7" s="66">
        <v>0.34100000000000003</v>
      </c>
      <c r="G7" s="10" t="s">
        <v>159</v>
      </c>
      <c r="H7" s="66">
        <v>0</v>
      </c>
      <c r="I7" s="10" t="s">
        <v>179</v>
      </c>
      <c r="J7" s="66">
        <v>62.578000000000003</v>
      </c>
      <c r="K7" s="10" t="s">
        <v>159</v>
      </c>
      <c r="L7" s="66">
        <v>0</v>
      </c>
      <c r="M7" s="10" t="s">
        <v>159</v>
      </c>
      <c r="N7" s="66">
        <v>0</v>
      </c>
      <c r="O7" s="10" t="s">
        <v>179</v>
      </c>
      <c r="P7" s="66">
        <v>0</v>
      </c>
      <c r="Q7" s="10" t="s">
        <v>241</v>
      </c>
      <c r="R7" s="66">
        <v>85.944000000000003</v>
      </c>
      <c r="S7" s="10" t="s">
        <v>181</v>
      </c>
    </row>
    <row r="8" spans="1:19" x14ac:dyDescent="0.25">
      <c r="A8" s="12" t="s">
        <v>171</v>
      </c>
      <c r="B8" s="66">
        <v>25.754999999999999</v>
      </c>
      <c r="C8" s="10" t="s">
        <v>159</v>
      </c>
      <c r="D8" s="66">
        <v>0</v>
      </c>
      <c r="E8" s="10" t="s">
        <v>179</v>
      </c>
      <c r="F8" s="66">
        <v>1.6060000000000001</v>
      </c>
      <c r="G8" s="10" t="s">
        <v>159</v>
      </c>
      <c r="H8" s="66">
        <v>0</v>
      </c>
      <c r="I8" s="10" t="s">
        <v>179</v>
      </c>
      <c r="J8" s="66">
        <v>110.10899999999999</v>
      </c>
      <c r="K8" s="10" t="s">
        <v>159</v>
      </c>
      <c r="L8" s="66">
        <v>0</v>
      </c>
      <c r="M8" s="10" t="s">
        <v>159</v>
      </c>
      <c r="N8" s="66">
        <v>0</v>
      </c>
      <c r="O8" s="10" t="s">
        <v>179</v>
      </c>
      <c r="P8" s="66">
        <v>0</v>
      </c>
      <c r="Q8" s="10" t="s">
        <v>241</v>
      </c>
      <c r="R8" s="66">
        <v>137.47</v>
      </c>
      <c r="S8" s="10" t="s">
        <v>181</v>
      </c>
    </row>
    <row r="9" spans="1:19" x14ac:dyDescent="0.25">
      <c r="A9" s="12" t="s">
        <v>172</v>
      </c>
      <c r="B9" s="66">
        <v>26.582999999999998</v>
      </c>
      <c r="C9" s="10" t="s">
        <v>159</v>
      </c>
      <c r="D9" s="66">
        <v>0</v>
      </c>
      <c r="E9" s="10" t="s">
        <v>179</v>
      </c>
      <c r="F9" s="66">
        <v>7.4370000000000003</v>
      </c>
      <c r="G9" s="10" t="s">
        <v>159</v>
      </c>
      <c r="H9" s="66">
        <v>0</v>
      </c>
      <c r="I9" s="10" t="s">
        <v>179</v>
      </c>
      <c r="J9" s="66">
        <v>134.499</v>
      </c>
      <c r="K9" s="10" t="s">
        <v>159</v>
      </c>
      <c r="L9" s="66">
        <v>1.632231</v>
      </c>
      <c r="M9" s="10" t="s">
        <v>159</v>
      </c>
      <c r="N9" s="66">
        <v>0</v>
      </c>
      <c r="O9" s="10" t="s">
        <v>179</v>
      </c>
      <c r="P9" s="66">
        <v>0</v>
      </c>
      <c r="Q9" s="10" t="s">
        <v>241</v>
      </c>
      <c r="R9" s="66">
        <v>170.151231</v>
      </c>
      <c r="S9" s="10" t="s">
        <v>181</v>
      </c>
    </row>
    <row r="10" spans="1:19" x14ac:dyDescent="0.25">
      <c r="A10" s="12" t="s">
        <v>173</v>
      </c>
      <c r="B10" s="66">
        <v>28.172999999999998</v>
      </c>
      <c r="C10" s="10" t="s">
        <v>159</v>
      </c>
      <c r="D10" s="66">
        <v>0</v>
      </c>
      <c r="E10" s="10" t="s">
        <v>179</v>
      </c>
      <c r="F10" s="66">
        <v>10.14</v>
      </c>
      <c r="G10" s="10" t="s">
        <v>159</v>
      </c>
      <c r="H10" s="66">
        <v>200.34363049000001</v>
      </c>
      <c r="I10" s="10" t="s">
        <v>159</v>
      </c>
      <c r="J10" s="66">
        <v>160.67599999999999</v>
      </c>
      <c r="K10" s="10" t="s">
        <v>159</v>
      </c>
      <c r="L10" s="66">
        <v>7.8136619999999999</v>
      </c>
      <c r="M10" s="10" t="s">
        <v>159</v>
      </c>
      <c r="N10" s="66">
        <v>0</v>
      </c>
      <c r="O10" s="10" t="s">
        <v>179</v>
      </c>
      <c r="P10" s="66">
        <v>0</v>
      </c>
      <c r="Q10" s="10" t="s">
        <v>241</v>
      </c>
      <c r="R10" s="66">
        <v>407.14629249000001</v>
      </c>
      <c r="S10" s="10" t="s">
        <v>181</v>
      </c>
    </row>
    <row r="11" spans="1:19" x14ac:dyDescent="0.25">
      <c r="A11" s="12" t="s">
        <v>174</v>
      </c>
      <c r="B11" s="66">
        <v>32.371000000000002</v>
      </c>
      <c r="C11" s="10" t="s">
        <v>159</v>
      </c>
      <c r="D11" s="66">
        <v>850.40800000000002</v>
      </c>
      <c r="E11" s="10" t="s">
        <v>180</v>
      </c>
      <c r="F11" s="66">
        <v>11.42</v>
      </c>
      <c r="G11" s="10" t="s">
        <v>159</v>
      </c>
      <c r="H11" s="66">
        <v>256.89465223000002</v>
      </c>
      <c r="I11" s="10" t="s">
        <v>159</v>
      </c>
      <c r="J11" s="66">
        <v>191.27</v>
      </c>
      <c r="K11" s="10" t="s">
        <v>159</v>
      </c>
      <c r="L11" s="66">
        <v>12.772383</v>
      </c>
      <c r="M11" s="10" t="s">
        <v>159</v>
      </c>
      <c r="N11" s="66">
        <v>0</v>
      </c>
      <c r="O11" s="10" t="s">
        <v>179</v>
      </c>
      <c r="P11" s="66">
        <v>0</v>
      </c>
      <c r="Q11" s="10" t="s">
        <v>241</v>
      </c>
      <c r="R11" s="66">
        <v>1355.1360352300001</v>
      </c>
      <c r="S11" s="10" t="s">
        <v>181</v>
      </c>
    </row>
    <row r="12" spans="1:19" x14ac:dyDescent="0.25">
      <c r="A12" s="12" t="s">
        <v>175</v>
      </c>
      <c r="B12" s="66">
        <v>37.667999999999999</v>
      </c>
      <c r="C12" s="10" t="s">
        <v>159</v>
      </c>
      <c r="D12" s="66">
        <v>940.65499999999997</v>
      </c>
      <c r="E12" s="10" t="s">
        <v>159</v>
      </c>
      <c r="F12" s="66">
        <v>12.443</v>
      </c>
      <c r="G12" s="10" t="s">
        <v>159</v>
      </c>
      <c r="H12" s="66">
        <v>308.07038748000002</v>
      </c>
      <c r="I12" s="10" t="s">
        <v>159</v>
      </c>
      <c r="J12" s="66">
        <v>211.77799999999999</v>
      </c>
      <c r="K12" s="10" t="s">
        <v>159</v>
      </c>
      <c r="L12" s="66">
        <v>19.814710000000002</v>
      </c>
      <c r="M12" s="10" t="s">
        <v>159</v>
      </c>
      <c r="N12" s="66">
        <v>0</v>
      </c>
      <c r="O12" s="10" t="s">
        <v>179</v>
      </c>
      <c r="P12" s="66">
        <v>0</v>
      </c>
      <c r="Q12" s="10" t="s">
        <v>241</v>
      </c>
      <c r="R12" s="66">
        <v>1530.4290974800001</v>
      </c>
      <c r="S12" s="10" t="s">
        <v>181</v>
      </c>
    </row>
    <row r="13" spans="1:19" x14ac:dyDescent="0.25">
      <c r="A13" s="12" t="s">
        <v>176</v>
      </c>
      <c r="B13" s="66">
        <v>26.661000000000001</v>
      </c>
      <c r="C13" s="10" t="s">
        <v>159</v>
      </c>
      <c r="D13" s="66">
        <v>690.78099999999995</v>
      </c>
      <c r="E13" s="10" t="s">
        <v>159</v>
      </c>
      <c r="F13" s="66">
        <v>10.111000000000001</v>
      </c>
      <c r="G13" s="10" t="s">
        <v>159</v>
      </c>
      <c r="H13" s="66">
        <v>276.85123676000001</v>
      </c>
      <c r="I13" s="10" t="s">
        <v>159</v>
      </c>
      <c r="J13" s="66">
        <v>189.916</v>
      </c>
      <c r="K13" s="10" t="s">
        <v>159</v>
      </c>
      <c r="L13" s="66">
        <v>25.385109</v>
      </c>
      <c r="M13" s="10" t="s">
        <v>159</v>
      </c>
      <c r="N13" s="66">
        <v>0</v>
      </c>
      <c r="O13" s="10" t="s">
        <v>179</v>
      </c>
      <c r="P13" s="66">
        <v>0</v>
      </c>
      <c r="Q13" s="10" t="s">
        <v>241</v>
      </c>
      <c r="R13" s="66">
        <v>1219.70534576</v>
      </c>
      <c r="S13" s="10" t="s">
        <v>181</v>
      </c>
    </row>
    <row r="14" spans="1:19" x14ac:dyDescent="0.25">
      <c r="A14" s="12" t="s">
        <v>177</v>
      </c>
      <c r="B14" s="66">
        <v>26.552</v>
      </c>
      <c r="C14" s="10" t="s">
        <v>159</v>
      </c>
      <c r="D14" s="66">
        <v>728.91099999999994</v>
      </c>
      <c r="E14" s="10" t="s">
        <v>159</v>
      </c>
      <c r="F14" s="66">
        <v>13.433999999999999</v>
      </c>
      <c r="G14" s="10" t="s">
        <v>159</v>
      </c>
      <c r="H14" s="66">
        <v>322.26963307</v>
      </c>
      <c r="I14" s="10" t="s">
        <v>187</v>
      </c>
      <c r="J14" s="66">
        <v>213.071</v>
      </c>
      <c r="K14" s="10" t="s">
        <v>159</v>
      </c>
      <c r="L14" s="66">
        <v>23.273457000000001</v>
      </c>
      <c r="M14" s="10" t="s">
        <v>159</v>
      </c>
      <c r="N14" s="66">
        <v>0</v>
      </c>
      <c r="O14" s="10" t="s">
        <v>179</v>
      </c>
      <c r="P14" s="66">
        <v>0</v>
      </c>
      <c r="Q14" s="10" t="s">
        <v>241</v>
      </c>
      <c r="R14" s="66">
        <v>1327.5110900699999</v>
      </c>
      <c r="S14" s="10" t="s">
        <v>181</v>
      </c>
    </row>
    <row r="15" spans="1:19" x14ac:dyDescent="0.25">
      <c r="A15" s="12" t="s">
        <v>178</v>
      </c>
      <c r="B15" s="66">
        <v>27.783999999999999</v>
      </c>
      <c r="C15" s="10" t="s">
        <v>159</v>
      </c>
      <c r="D15" s="66">
        <v>762.37199999999996</v>
      </c>
      <c r="E15" s="10" t="s">
        <v>159</v>
      </c>
      <c r="F15" s="66">
        <v>14.647</v>
      </c>
      <c r="G15" s="10" t="s">
        <v>159</v>
      </c>
      <c r="H15" s="66">
        <v>374.85071629999999</v>
      </c>
      <c r="I15" s="10" t="s">
        <v>159</v>
      </c>
      <c r="J15" s="66">
        <v>245.285</v>
      </c>
      <c r="K15" s="10" t="s">
        <v>159</v>
      </c>
      <c r="L15" s="66">
        <v>27.033000000000001</v>
      </c>
      <c r="M15" s="10" t="s">
        <v>159</v>
      </c>
      <c r="N15" s="66">
        <v>0</v>
      </c>
      <c r="O15" s="10" t="s">
        <v>179</v>
      </c>
      <c r="P15" s="66">
        <v>0</v>
      </c>
      <c r="Q15" s="10" t="s">
        <v>241</v>
      </c>
      <c r="R15" s="66">
        <v>1451.9717163</v>
      </c>
      <c r="S15" s="10" t="s">
        <v>181</v>
      </c>
    </row>
    <row r="16" spans="1:19" x14ac:dyDescent="0.25">
      <c r="A16" s="12" t="s">
        <v>182</v>
      </c>
      <c r="B16" s="66">
        <v>33.002000000000002</v>
      </c>
      <c r="C16" s="10" t="s">
        <v>159</v>
      </c>
      <c r="D16" s="66">
        <v>808.91200000000003</v>
      </c>
      <c r="E16" s="10" t="s">
        <v>159</v>
      </c>
      <c r="F16" s="66">
        <v>15.680999999999999</v>
      </c>
      <c r="G16" s="10" t="s">
        <v>159</v>
      </c>
      <c r="H16" s="66">
        <v>454.59309872</v>
      </c>
      <c r="I16" s="10" t="s">
        <v>159</v>
      </c>
      <c r="J16" s="66">
        <v>283.52100000000002</v>
      </c>
      <c r="K16" s="10" t="s">
        <v>159</v>
      </c>
      <c r="L16" s="66">
        <v>31.126000000000001</v>
      </c>
      <c r="M16" s="10" t="s">
        <v>159</v>
      </c>
      <c r="N16" s="66">
        <v>0</v>
      </c>
      <c r="O16" s="10" t="s">
        <v>179</v>
      </c>
      <c r="P16" s="66">
        <v>0</v>
      </c>
      <c r="Q16" s="10" t="s">
        <v>241</v>
      </c>
      <c r="R16" s="66">
        <v>1626.8350987199999</v>
      </c>
      <c r="S16" s="10" t="s">
        <v>181</v>
      </c>
    </row>
    <row r="17" spans="1:19" x14ac:dyDescent="0.25">
      <c r="A17" s="12" t="s">
        <v>183</v>
      </c>
      <c r="B17" s="66">
        <v>31.41</v>
      </c>
      <c r="C17" s="10" t="s">
        <v>159</v>
      </c>
      <c r="D17" s="66">
        <v>915.20299999999997</v>
      </c>
      <c r="E17" s="10" t="s">
        <v>159</v>
      </c>
      <c r="F17" s="66">
        <v>17.664999999999999</v>
      </c>
      <c r="G17" s="10" t="s">
        <v>159</v>
      </c>
      <c r="H17" s="66">
        <v>519.80005595</v>
      </c>
      <c r="I17" s="10" t="s">
        <v>159</v>
      </c>
      <c r="J17" s="66">
        <v>296.28500000000003</v>
      </c>
      <c r="K17" s="10" t="s">
        <v>159</v>
      </c>
      <c r="L17" s="66">
        <v>31.515999999999998</v>
      </c>
      <c r="M17" s="10" t="s">
        <v>159</v>
      </c>
      <c r="N17" s="66">
        <v>0</v>
      </c>
      <c r="O17" s="10" t="s">
        <v>179</v>
      </c>
      <c r="P17" s="66">
        <v>0</v>
      </c>
      <c r="Q17" s="10" t="s">
        <v>241</v>
      </c>
      <c r="R17" s="66">
        <v>1811.8790559500001</v>
      </c>
      <c r="S17" s="10" t="s">
        <v>181</v>
      </c>
    </row>
    <row r="18" spans="1:19" x14ac:dyDescent="0.25">
      <c r="A18" s="12" t="s">
        <v>184</v>
      </c>
      <c r="B18" s="66">
        <v>31.402999999999999</v>
      </c>
      <c r="C18" s="10" t="s">
        <v>159</v>
      </c>
      <c r="D18" s="66">
        <v>1013.9383</v>
      </c>
      <c r="E18" s="10" t="s">
        <v>159</v>
      </c>
      <c r="F18" s="66">
        <v>20.363340000000001</v>
      </c>
      <c r="G18" s="10" t="s">
        <v>159</v>
      </c>
      <c r="H18" s="66">
        <v>553.37373362000005</v>
      </c>
      <c r="I18" s="10" t="s">
        <v>159</v>
      </c>
      <c r="J18" s="66">
        <v>293.42</v>
      </c>
      <c r="K18" s="10" t="s">
        <v>159</v>
      </c>
      <c r="L18" s="66">
        <v>28.010999999999999</v>
      </c>
      <c r="M18" s="10" t="s">
        <v>159</v>
      </c>
      <c r="N18" s="66">
        <v>820.5</v>
      </c>
      <c r="O18" s="10" t="s">
        <v>255</v>
      </c>
      <c r="P18" s="66">
        <v>0</v>
      </c>
      <c r="Q18" s="10" t="s">
        <v>241</v>
      </c>
      <c r="R18" s="66">
        <v>2761.0093736200001</v>
      </c>
      <c r="S18" s="10" t="s">
        <v>159</v>
      </c>
    </row>
    <row r="19" spans="1:19" x14ac:dyDescent="0.25">
      <c r="A19" s="12" t="s">
        <v>185</v>
      </c>
      <c r="B19" s="66">
        <v>31.416</v>
      </c>
      <c r="C19" s="10" t="s">
        <v>159</v>
      </c>
      <c r="D19" s="66">
        <v>1124.492</v>
      </c>
      <c r="E19" s="10" t="s">
        <v>159</v>
      </c>
      <c r="F19" s="66">
        <v>23.283999999999999</v>
      </c>
      <c r="G19" s="10" t="s">
        <v>159</v>
      </c>
      <c r="H19" s="66">
        <v>516.97778028000005</v>
      </c>
      <c r="I19" s="10" t="s">
        <v>198</v>
      </c>
      <c r="J19" s="66">
        <v>313.84800000000001</v>
      </c>
      <c r="K19" s="10" t="s">
        <v>159</v>
      </c>
      <c r="L19" s="66">
        <v>28.712</v>
      </c>
      <c r="M19" s="10" t="s">
        <v>159</v>
      </c>
      <c r="N19" s="66">
        <v>841.85930268373295</v>
      </c>
      <c r="O19" s="10" t="s">
        <v>229</v>
      </c>
      <c r="P19" s="66">
        <v>0</v>
      </c>
      <c r="Q19" s="10" t="s">
        <v>241</v>
      </c>
      <c r="R19" s="66">
        <v>2880.5890829637301</v>
      </c>
      <c r="S19" s="10" t="s">
        <v>159</v>
      </c>
    </row>
    <row r="20" spans="1:19" x14ac:dyDescent="0.25">
      <c r="A20" s="12" t="s">
        <v>186</v>
      </c>
      <c r="B20" s="66">
        <v>34.673999999999999</v>
      </c>
      <c r="C20" s="10" t="s">
        <v>159</v>
      </c>
      <c r="D20" s="66">
        <v>992.89800000000002</v>
      </c>
      <c r="E20" s="10" t="s">
        <v>159</v>
      </c>
      <c r="F20" s="66">
        <v>26.684082440000001</v>
      </c>
      <c r="G20" s="10" t="s">
        <v>159</v>
      </c>
      <c r="H20" s="66">
        <v>565.83531034999999</v>
      </c>
      <c r="I20" s="10" t="s">
        <v>159</v>
      </c>
      <c r="J20" s="66">
        <v>295.03699999999998</v>
      </c>
      <c r="K20" s="10" t="s">
        <v>159</v>
      </c>
      <c r="L20" s="66">
        <v>30.047999999999998</v>
      </c>
      <c r="M20" s="10" t="s">
        <v>159</v>
      </c>
      <c r="N20" s="66">
        <v>862.53904410204905</v>
      </c>
      <c r="O20" s="10" t="s">
        <v>256</v>
      </c>
      <c r="P20" s="66">
        <v>0</v>
      </c>
      <c r="Q20" s="10" t="s">
        <v>241</v>
      </c>
      <c r="R20" s="66">
        <v>2807.7154368920501</v>
      </c>
      <c r="S20" s="10" t="s">
        <v>159</v>
      </c>
    </row>
    <row r="21" spans="1:19" x14ac:dyDescent="0.25">
      <c r="A21" s="12" t="s">
        <v>188</v>
      </c>
      <c r="B21" s="66">
        <v>34.121000000000002</v>
      </c>
      <c r="C21" s="10" t="s">
        <v>159</v>
      </c>
      <c r="D21" s="66">
        <v>1059.384</v>
      </c>
      <c r="E21" s="10" t="s">
        <v>159</v>
      </c>
      <c r="F21" s="66">
        <v>25.921161000000001</v>
      </c>
      <c r="G21" s="10" t="s">
        <v>159</v>
      </c>
      <c r="H21" s="66">
        <v>587.02134900999999</v>
      </c>
      <c r="I21" s="10" t="s">
        <v>159</v>
      </c>
      <c r="J21" s="66">
        <v>292.74799999999999</v>
      </c>
      <c r="K21" s="10" t="s">
        <v>159</v>
      </c>
      <c r="L21" s="66">
        <v>31.8</v>
      </c>
      <c r="M21" s="10" t="s">
        <v>159</v>
      </c>
      <c r="N21" s="66">
        <v>892.53362847408596</v>
      </c>
      <c r="O21" s="10" t="s">
        <v>257</v>
      </c>
      <c r="P21" s="66">
        <v>0</v>
      </c>
      <c r="Q21" s="10" t="s">
        <v>241</v>
      </c>
      <c r="R21" s="66">
        <v>2923.5291384840898</v>
      </c>
      <c r="S21" s="10" t="s">
        <v>159</v>
      </c>
    </row>
    <row r="22" spans="1:19" x14ac:dyDescent="0.25">
      <c r="A22" s="12" t="s">
        <v>189</v>
      </c>
      <c r="B22" s="66">
        <v>33.843000000000004</v>
      </c>
      <c r="C22" s="10" t="s">
        <v>159</v>
      </c>
      <c r="D22" s="66">
        <v>1071.8599999999999</v>
      </c>
      <c r="E22" s="10" t="s">
        <v>159</v>
      </c>
      <c r="F22" s="66">
        <v>19.038800999999999</v>
      </c>
      <c r="G22" s="10" t="s">
        <v>159</v>
      </c>
      <c r="H22" s="66">
        <v>554.32972577999999</v>
      </c>
      <c r="I22" s="10" t="s">
        <v>159</v>
      </c>
      <c r="J22" s="66">
        <v>282.66000000000003</v>
      </c>
      <c r="K22" s="10" t="s">
        <v>159</v>
      </c>
      <c r="L22" s="66">
        <v>30.63</v>
      </c>
      <c r="M22" s="10" t="s">
        <v>159</v>
      </c>
      <c r="N22" s="66">
        <v>857.50008180656505</v>
      </c>
      <c r="O22" s="10" t="s">
        <v>258</v>
      </c>
      <c r="P22" s="66">
        <v>0</v>
      </c>
      <c r="Q22" s="10" t="s">
        <v>241</v>
      </c>
      <c r="R22" s="66">
        <v>2849.8616085865701</v>
      </c>
      <c r="S22" s="10" t="s">
        <v>159</v>
      </c>
    </row>
    <row r="23" spans="1:19" x14ac:dyDescent="0.25">
      <c r="A23" s="12" t="s">
        <v>190</v>
      </c>
      <c r="B23" s="66">
        <v>35.360999999999997</v>
      </c>
      <c r="C23" s="10" t="s">
        <v>159</v>
      </c>
      <c r="D23" s="66">
        <v>1150.5139999999999</v>
      </c>
      <c r="E23" s="10" t="s">
        <v>159</v>
      </c>
      <c r="F23" s="66">
        <v>16.695198000000001</v>
      </c>
      <c r="G23" s="10" t="s">
        <v>159</v>
      </c>
      <c r="H23" s="66">
        <v>590.90089737999995</v>
      </c>
      <c r="I23" s="10" t="s">
        <v>159</v>
      </c>
      <c r="J23" s="66">
        <v>291.58999999999997</v>
      </c>
      <c r="K23" s="10" t="s">
        <v>159</v>
      </c>
      <c r="L23" s="66">
        <v>30.398</v>
      </c>
      <c r="M23" s="10" t="s">
        <v>159</v>
      </c>
      <c r="N23" s="66">
        <v>874.96205853746096</v>
      </c>
      <c r="O23" s="10" t="s">
        <v>259</v>
      </c>
      <c r="P23" s="66">
        <v>0</v>
      </c>
      <c r="Q23" s="10" t="s">
        <v>241</v>
      </c>
      <c r="R23" s="66">
        <v>2990.4211539174598</v>
      </c>
      <c r="S23" s="10" t="s">
        <v>159</v>
      </c>
    </row>
    <row r="24" spans="1:19" x14ac:dyDescent="0.25">
      <c r="A24" s="12" t="s">
        <v>191</v>
      </c>
      <c r="B24" s="66">
        <v>35.72</v>
      </c>
      <c r="C24" s="10" t="s">
        <v>260</v>
      </c>
      <c r="D24" s="66">
        <v>1152.646</v>
      </c>
      <c r="E24" s="10" t="s">
        <v>159</v>
      </c>
      <c r="F24" s="66">
        <v>16.874981999999999</v>
      </c>
      <c r="G24" s="10" t="s">
        <v>159</v>
      </c>
      <c r="H24" s="66">
        <v>620.63935580999998</v>
      </c>
      <c r="I24" s="10" t="s">
        <v>159</v>
      </c>
      <c r="J24" s="66">
        <v>290.94499999999999</v>
      </c>
      <c r="K24" s="10" t="s">
        <v>159</v>
      </c>
      <c r="L24" s="66">
        <v>28.774000000000001</v>
      </c>
      <c r="M24" s="10" t="s">
        <v>159</v>
      </c>
      <c r="N24" s="66">
        <v>886.17476873046905</v>
      </c>
      <c r="O24" s="10" t="s">
        <v>261</v>
      </c>
      <c r="P24" s="66">
        <v>0</v>
      </c>
      <c r="Q24" s="10" t="s">
        <v>241</v>
      </c>
      <c r="R24" s="66">
        <v>3031.7741065404698</v>
      </c>
      <c r="S24" s="10" t="s">
        <v>159</v>
      </c>
    </row>
    <row r="25" spans="1:19" x14ac:dyDescent="0.25">
      <c r="A25" s="12" t="s">
        <v>192</v>
      </c>
      <c r="B25" s="66">
        <v>34.890999999999998</v>
      </c>
      <c r="C25" s="10" t="s">
        <v>159</v>
      </c>
      <c r="D25" s="66">
        <v>1179.277</v>
      </c>
      <c r="E25" s="10" t="s">
        <v>159</v>
      </c>
      <c r="F25" s="66">
        <v>16.454034</v>
      </c>
      <c r="G25" s="10" t="s">
        <v>159</v>
      </c>
      <c r="H25" s="66">
        <v>638.99085516000002</v>
      </c>
      <c r="I25" s="10" t="s">
        <v>159</v>
      </c>
      <c r="J25" s="66">
        <v>285.928</v>
      </c>
      <c r="K25" s="10" t="s">
        <v>159</v>
      </c>
      <c r="L25" s="66">
        <v>28.902999999999999</v>
      </c>
      <c r="M25" s="10" t="s">
        <v>159</v>
      </c>
      <c r="N25" s="66">
        <v>841.04778415330702</v>
      </c>
      <c r="O25" s="10" t="s">
        <v>262</v>
      </c>
      <c r="P25" s="66">
        <v>0</v>
      </c>
      <c r="Q25" s="10" t="s">
        <v>241</v>
      </c>
      <c r="R25" s="66">
        <v>3025.49167331331</v>
      </c>
      <c r="S25" s="10" t="s">
        <v>159</v>
      </c>
    </row>
    <row r="26" spans="1:19" x14ac:dyDescent="0.25">
      <c r="A26" s="12" t="s">
        <v>193</v>
      </c>
      <c r="B26" s="66">
        <v>33.661000000000001</v>
      </c>
      <c r="C26" s="10" t="s">
        <v>159</v>
      </c>
      <c r="D26" s="66">
        <v>1235.7180000000001</v>
      </c>
      <c r="E26" s="10" t="s">
        <v>159</v>
      </c>
      <c r="F26" s="66">
        <v>19.141529999999999</v>
      </c>
      <c r="G26" s="10" t="s">
        <v>159</v>
      </c>
      <c r="H26" s="66">
        <v>661.83730137999999</v>
      </c>
      <c r="I26" s="10" t="s">
        <v>159</v>
      </c>
      <c r="J26" s="66">
        <v>288.23200000000003</v>
      </c>
      <c r="K26" s="10" t="s">
        <v>159</v>
      </c>
      <c r="L26" s="66">
        <v>28.74</v>
      </c>
      <c r="M26" s="10" t="s">
        <v>159</v>
      </c>
      <c r="N26" s="66">
        <v>870.52446774999999</v>
      </c>
      <c r="O26" s="10" t="s">
        <v>159</v>
      </c>
      <c r="P26" s="66">
        <v>0</v>
      </c>
      <c r="Q26" s="10" t="s">
        <v>241</v>
      </c>
      <c r="R26" s="66">
        <v>3137.8542991300001</v>
      </c>
      <c r="S26" s="10" t="s">
        <v>159</v>
      </c>
    </row>
    <row r="27" spans="1:19" x14ac:dyDescent="0.25">
      <c r="A27" s="12" t="s">
        <v>194</v>
      </c>
      <c r="B27" s="66">
        <v>33.082999999999998</v>
      </c>
      <c r="C27" s="10" t="s">
        <v>159</v>
      </c>
      <c r="D27" s="66">
        <v>1350.6869999999999</v>
      </c>
      <c r="E27" s="10" t="s">
        <v>159</v>
      </c>
      <c r="F27" s="66">
        <v>23.758769999999998</v>
      </c>
      <c r="G27" s="10" t="s">
        <v>159</v>
      </c>
      <c r="H27" s="66">
        <v>711.21304371101803</v>
      </c>
      <c r="I27" s="10" t="s">
        <v>159</v>
      </c>
      <c r="J27" s="66">
        <v>286.97000000000003</v>
      </c>
      <c r="K27" s="10" t="s">
        <v>159</v>
      </c>
      <c r="L27" s="66">
        <v>29.466999999999999</v>
      </c>
      <c r="M27" s="10" t="s">
        <v>159</v>
      </c>
      <c r="N27" s="66">
        <v>961.58059131000005</v>
      </c>
      <c r="O27" s="10" t="s">
        <v>159</v>
      </c>
      <c r="P27" s="66">
        <v>0</v>
      </c>
      <c r="Q27" s="10" t="s">
        <v>241</v>
      </c>
      <c r="R27" s="66">
        <v>3396.75940502102</v>
      </c>
      <c r="S27" s="10" t="s">
        <v>159</v>
      </c>
    </row>
    <row r="28" spans="1:19" x14ac:dyDescent="0.25">
      <c r="A28" s="12" t="s">
        <v>196</v>
      </c>
      <c r="B28" s="66">
        <v>33.356999999999999</v>
      </c>
      <c r="C28" s="10" t="s">
        <v>159</v>
      </c>
      <c r="D28" s="66">
        <v>1473.691</v>
      </c>
      <c r="E28" s="10" t="s">
        <v>159</v>
      </c>
      <c r="F28" s="66">
        <v>28.65</v>
      </c>
      <c r="G28" s="10" t="s">
        <v>159</v>
      </c>
      <c r="H28" s="66">
        <v>747.70774812311402</v>
      </c>
      <c r="I28" s="10" t="s">
        <v>159</v>
      </c>
      <c r="J28" s="66">
        <v>283.81700000000001</v>
      </c>
      <c r="K28" s="10" t="s">
        <v>159</v>
      </c>
      <c r="L28" s="66">
        <v>29.565999999999999</v>
      </c>
      <c r="M28" s="10" t="s">
        <v>159</v>
      </c>
      <c r="N28" s="66">
        <v>984.1</v>
      </c>
      <c r="O28" s="10" t="s">
        <v>159</v>
      </c>
      <c r="P28" s="66">
        <v>0</v>
      </c>
      <c r="Q28" s="10" t="s">
        <v>241</v>
      </c>
      <c r="R28" s="66">
        <v>3580.88874812311</v>
      </c>
      <c r="S28" s="10" t="s">
        <v>159</v>
      </c>
    </row>
    <row r="29" spans="1:19" x14ac:dyDescent="0.25">
      <c r="A29" s="12" t="s">
        <v>197</v>
      </c>
      <c r="B29" s="66">
        <v>33.436999999999998</v>
      </c>
      <c r="C29" s="10" t="s">
        <v>159</v>
      </c>
      <c r="D29" s="66">
        <v>1515.5834</v>
      </c>
      <c r="E29" s="10" t="s">
        <v>159</v>
      </c>
      <c r="F29" s="66">
        <v>31.197410999999999</v>
      </c>
      <c r="G29" s="10" t="s">
        <v>159</v>
      </c>
      <c r="H29" s="66">
        <v>759.66375016869199</v>
      </c>
      <c r="I29" s="10" t="s">
        <v>159</v>
      </c>
      <c r="J29" s="66">
        <v>264.86700000000002</v>
      </c>
      <c r="K29" s="10" t="s">
        <v>159</v>
      </c>
      <c r="L29" s="66">
        <v>28.553000000000001</v>
      </c>
      <c r="M29" s="10" t="s">
        <v>159</v>
      </c>
      <c r="N29" s="66">
        <v>977.05670189</v>
      </c>
      <c r="O29" s="10" t="s">
        <v>159</v>
      </c>
      <c r="P29" s="66">
        <v>0</v>
      </c>
      <c r="Q29" s="10" t="s">
        <v>241</v>
      </c>
      <c r="R29" s="66">
        <v>3610.3582630586902</v>
      </c>
      <c r="S29" s="10" t="s">
        <v>159</v>
      </c>
    </row>
    <row r="30" spans="1:19" x14ac:dyDescent="0.25">
      <c r="A30" s="12" t="s">
        <v>199</v>
      </c>
      <c r="B30" s="66">
        <v>32.491</v>
      </c>
      <c r="C30" s="10" t="s">
        <v>159</v>
      </c>
      <c r="D30" s="66">
        <v>1595.029</v>
      </c>
      <c r="E30" s="10" t="s">
        <v>159</v>
      </c>
      <c r="F30" s="66">
        <v>38.92</v>
      </c>
      <c r="G30" s="10" t="s">
        <v>159</v>
      </c>
      <c r="H30" s="66">
        <v>802.35316927462497</v>
      </c>
      <c r="I30" s="10" t="s">
        <v>159</v>
      </c>
      <c r="J30" s="66">
        <v>267.57799999999997</v>
      </c>
      <c r="K30" s="10" t="s">
        <v>159</v>
      </c>
      <c r="L30" s="66">
        <v>27.454999999999998</v>
      </c>
      <c r="M30" s="10" t="s">
        <v>159</v>
      </c>
      <c r="N30" s="66">
        <v>1023.21524002</v>
      </c>
      <c r="O30" s="10" t="s">
        <v>159</v>
      </c>
      <c r="P30" s="66">
        <v>0</v>
      </c>
      <c r="Q30" s="10" t="s">
        <v>241</v>
      </c>
      <c r="R30" s="66">
        <v>3787.0414092946298</v>
      </c>
      <c r="S30" s="10" t="s">
        <v>159</v>
      </c>
    </row>
    <row r="31" spans="1:19" x14ac:dyDescent="0.25">
      <c r="A31" s="12" t="s">
        <v>200</v>
      </c>
      <c r="B31" s="66">
        <v>32.384999999999998</v>
      </c>
      <c r="C31" s="10" t="s">
        <v>159</v>
      </c>
      <c r="D31" s="66">
        <v>1658.402</v>
      </c>
      <c r="E31" s="10" t="s">
        <v>159</v>
      </c>
      <c r="F31" s="66">
        <v>40.819000000000003</v>
      </c>
      <c r="G31" s="10" t="s">
        <v>159</v>
      </c>
      <c r="H31" s="66">
        <v>823.77892204747002</v>
      </c>
      <c r="I31" s="10" t="s">
        <v>159</v>
      </c>
      <c r="J31" s="66">
        <v>268.92899999999997</v>
      </c>
      <c r="K31" s="10" t="s">
        <v>159</v>
      </c>
      <c r="L31" s="66">
        <v>27.044</v>
      </c>
      <c r="M31" s="10" t="s">
        <v>263</v>
      </c>
      <c r="N31" s="66">
        <v>1023.31413381</v>
      </c>
      <c r="O31" s="10" t="s">
        <v>159</v>
      </c>
      <c r="P31" s="66">
        <v>0</v>
      </c>
      <c r="Q31" s="10" t="s">
        <v>241</v>
      </c>
      <c r="R31" s="66">
        <v>3874.6720558574698</v>
      </c>
      <c r="S31" s="10" t="s">
        <v>159</v>
      </c>
    </row>
    <row r="32" spans="1:19" x14ac:dyDescent="0.25">
      <c r="A32" s="15" t="s">
        <v>203</v>
      </c>
      <c r="B32" s="67">
        <v>24.501000000000001</v>
      </c>
      <c r="C32" s="14" t="s">
        <v>264</v>
      </c>
      <c r="D32" s="67">
        <v>1402.3779999999999</v>
      </c>
      <c r="E32" s="14" t="s">
        <v>159</v>
      </c>
      <c r="F32" s="67">
        <v>32.854999999999997</v>
      </c>
      <c r="G32" s="14" t="s">
        <v>159</v>
      </c>
      <c r="H32" s="67">
        <v>629.31077091430097</v>
      </c>
      <c r="I32" s="14" t="s">
        <v>159</v>
      </c>
      <c r="J32" s="67">
        <v>200.26400000000001</v>
      </c>
      <c r="K32" s="14" t="s">
        <v>159</v>
      </c>
      <c r="L32" s="67">
        <v>22.382000000000001</v>
      </c>
      <c r="M32" s="14" t="s">
        <v>159</v>
      </c>
      <c r="N32" s="67">
        <v>749.32408341999997</v>
      </c>
      <c r="O32" s="14" t="s">
        <v>159</v>
      </c>
      <c r="P32" s="67">
        <v>0</v>
      </c>
      <c r="Q32" s="14" t="s">
        <v>241</v>
      </c>
      <c r="R32" s="67">
        <v>3061.0148543342998</v>
      </c>
      <c r="S32" s="14" t="s">
        <v>159</v>
      </c>
    </row>
    <row r="34" spans="1:2" x14ac:dyDescent="0.25">
      <c r="A34" s="16" t="s">
        <v>204</v>
      </c>
      <c r="B34" s="16" t="s">
        <v>230</v>
      </c>
    </row>
    <row r="36" spans="1:2" x14ac:dyDescent="0.25">
      <c r="B36" s="16" t="s">
        <v>265</v>
      </c>
    </row>
    <row r="37" spans="1:2" x14ac:dyDescent="0.25">
      <c r="B37" s="16" t="s">
        <v>266</v>
      </c>
    </row>
    <row r="38" spans="1:2" x14ac:dyDescent="0.25">
      <c r="B38" s="16" t="s">
        <v>267</v>
      </c>
    </row>
    <row r="39" spans="1:2" x14ac:dyDescent="0.25">
      <c r="B39" s="16" t="s">
        <v>268</v>
      </c>
    </row>
    <row r="40" spans="1:2" x14ac:dyDescent="0.25">
      <c r="B40" s="16" t="s">
        <v>269</v>
      </c>
    </row>
    <row r="41" spans="1:2" x14ac:dyDescent="0.25">
      <c r="B41" s="16" t="s">
        <v>270</v>
      </c>
    </row>
    <row r="42" spans="1:2" x14ac:dyDescent="0.25">
      <c r="B42" s="16" t="s">
        <v>271</v>
      </c>
    </row>
    <row r="43" spans="1:2" x14ac:dyDescent="0.25">
      <c r="B43" s="16" t="s">
        <v>272</v>
      </c>
    </row>
    <row r="44" spans="1:2" x14ac:dyDescent="0.25">
      <c r="B44" s="16" t="s">
        <v>273</v>
      </c>
    </row>
    <row r="45" spans="1:2" x14ac:dyDescent="0.25">
      <c r="B45" s="16" t="s">
        <v>274</v>
      </c>
    </row>
    <row r="46" spans="1:2" x14ac:dyDescent="0.25">
      <c r="B46" s="16" t="s">
        <v>275</v>
      </c>
    </row>
    <row r="47" spans="1:2" x14ac:dyDescent="0.25">
      <c r="B47" s="16" t="s">
        <v>276</v>
      </c>
    </row>
    <row r="48" spans="1:2" x14ac:dyDescent="0.25">
      <c r="B48" s="16" t="s">
        <v>277</v>
      </c>
    </row>
    <row r="49" spans="1:2" x14ac:dyDescent="0.25">
      <c r="B49" s="16" t="s">
        <v>278</v>
      </c>
    </row>
    <row r="51" spans="1:2" x14ac:dyDescent="0.25">
      <c r="B51" s="16" t="s">
        <v>210</v>
      </c>
    </row>
    <row r="52" spans="1:2" x14ac:dyDescent="0.25">
      <c r="B52" s="16" t="s">
        <v>244</v>
      </c>
    </row>
    <row r="53" spans="1:2" x14ac:dyDescent="0.25">
      <c r="B53" s="16" t="s">
        <v>212</v>
      </c>
    </row>
    <row r="56" spans="1:2" x14ac:dyDescent="0.25">
      <c r="A56" s="17" t="str">
        <f>HYPERLINK("#'GAMING_MACHINES 10'!A2", "&lt;&lt;&lt; Previous table")</f>
        <v>&lt;&lt;&lt; Previous table</v>
      </c>
    </row>
    <row r="57" spans="1:2" x14ac:dyDescent="0.25">
      <c r="A57" s="17" t="str">
        <f>HYPERLINK("#'GAMING_MACHINES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57"/>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HYPERLINK("#'INDEX'!B32", "Link to index")</f>
        <v>Link to index</v>
      </c>
    </row>
    <row r="2" spans="1:19" ht="15.75" customHeight="1" x14ac:dyDescent="0.25">
      <c r="A2" s="287" t="s">
        <v>279</v>
      </c>
      <c r="B2" s="286"/>
      <c r="C2" s="286"/>
      <c r="D2" s="286"/>
      <c r="E2" s="286"/>
      <c r="F2" s="286"/>
      <c r="G2" s="286"/>
      <c r="H2" s="286"/>
      <c r="I2" s="286"/>
      <c r="J2" s="286"/>
      <c r="K2" s="286"/>
      <c r="L2" s="286"/>
      <c r="M2" s="286"/>
      <c r="N2" s="286"/>
      <c r="O2" s="286"/>
      <c r="P2" s="286"/>
      <c r="Q2" s="286"/>
      <c r="R2" s="286"/>
      <c r="S2" s="286"/>
    </row>
    <row r="3" spans="1:19" ht="15.75" customHeight="1" x14ac:dyDescent="0.25">
      <c r="A3" s="287" t="s">
        <v>50</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68">
        <v>42.018809148264999</v>
      </c>
      <c r="C7" s="10" t="s">
        <v>159</v>
      </c>
      <c r="D7" s="68">
        <v>0</v>
      </c>
      <c r="E7" s="10" t="s">
        <v>179</v>
      </c>
      <c r="F7" s="68">
        <v>0.62229810725552104</v>
      </c>
      <c r="G7" s="10" t="s">
        <v>159</v>
      </c>
      <c r="H7" s="68">
        <v>0</v>
      </c>
      <c r="I7" s="10" t="s">
        <v>179</v>
      </c>
      <c r="J7" s="68">
        <v>114.199914826498</v>
      </c>
      <c r="K7" s="10" t="s">
        <v>159</v>
      </c>
      <c r="L7" s="68">
        <v>0</v>
      </c>
      <c r="M7" s="10" t="s">
        <v>159</v>
      </c>
      <c r="N7" s="68">
        <v>0</v>
      </c>
      <c r="O7" s="10" t="s">
        <v>179</v>
      </c>
      <c r="P7" s="68">
        <v>0</v>
      </c>
      <c r="Q7" s="10" t="s">
        <v>241</v>
      </c>
      <c r="R7" s="68">
        <v>156.84102208201901</v>
      </c>
      <c r="S7" s="10" t="s">
        <v>181</v>
      </c>
    </row>
    <row r="8" spans="1:19" x14ac:dyDescent="0.25">
      <c r="A8" s="12" t="s">
        <v>171</v>
      </c>
      <c r="B8" s="68">
        <v>45.080990922844201</v>
      </c>
      <c r="C8" s="10" t="s">
        <v>159</v>
      </c>
      <c r="D8" s="68">
        <v>0</v>
      </c>
      <c r="E8" s="10" t="s">
        <v>179</v>
      </c>
      <c r="F8" s="68">
        <v>2.81110741301059</v>
      </c>
      <c r="G8" s="10" t="s">
        <v>159</v>
      </c>
      <c r="H8" s="68">
        <v>0</v>
      </c>
      <c r="I8" s="10" t="s">
        <v>179</v>
      </c>
      <c r="J8" s="68">
        <v>192.73239485627801</v>
      </c>
      <c r="K8" s="10" t="s">
        <v>159</v>
      </c>
      <c r="L8" s="68">
        <v>0</v>
      </c>
      <c r="M8" s="10" t="s">
        <v>159</v>
      </c>
      <c r="N8" s="68">
        <v>0</v>
      </c>
      <c r="O8" s="10" t="s">
        <v>179</v>
      </c>
      <c r="P8" s="68">
        <v>0</v>
      </c>
      <c r="Q8" s="10" t="s">
        <v>241</v>
      </c>
      <c r="R8" s="68">
        <v>240.624493192133</v>
      </c>
      <c r="S8" s="10" t="s">
        <v>181</v>
      </c>
    </row>
    <row r="9" spans="1:19" x14ac:dyDescent="0.25">
      <c r="A9" s="12" t="s">
        <v>172</v>
      </c>
      <c r="B9" s="68">
        <v>45.905270149253703</v>
      </c>
      <c r="C9" s="10" t="s">
        <v>159</v>
      </c>
      <c r="D9" s="68">
        <v>0</v>
      </c>
      <c r="E9" s="10" t="s">
        <v>179</v>
      </c>
      <c r="F9" s="68">
        <v>12.842700000000001</v>
      </c>
      <c r="G9" s="10" t="s">
        <v>159</v>
      </c>
      <c r="H9" s="68">
        <v>0</v>
      </c>
      <c r="I9" s="10" t="s">
        <v>179</v>
      </c>
      <c r="J9" s="68">
        <v>232.26170597014899</v>
      </c>
      <c r="K9" s="10" t="s">
        <v>159</v>
      </c>
      <c r="L9" s="68">
        <v>2.81864368208955</v>
      </c>
      <c r="M9" s="10" t="s">
        <v>159</v>
      </c>
      <c r="N9" s="68">
        <v>0</v>
      </c>
      <c r="O9" s="10" t="s">
        <v>179</v>
      </c>
      <c r="P9" s="68">
        <v>0</v>
      </c>
      <c r="Q9" s="10" t="s">
        <v>241</v>
      </c>
      <c r="R9" s="68">
        <v>293.82831980149302</v>
      </c>
      <c r="S9" s="10" t="s">
        <v>181</v>
      </c>
    </row>
    <row r="10" spans="1:19" x14ac:dyDescent="0.25">
      <c r="A10" s="12" t="s">
        <v>173</v>
      </c>
      <c r="B10" s="68">
        <v>48.650986567164203</v>
      </c>
      <c r="C10" s="10" t="s">
        <v>159</v>
      </c>
      <c r="D10" s="68">
        <v>0</v>
      </c>
      <c r="E10" s="10" t="s">
        <v>179</v>
      </c>
      <c r="F10" s="68">
        <v>17.510417910447799</v>
      </c>
      <c r="G10" s="10" t="s">
        <v>159</v>
      </c>
      <c r="H10" s="68">
        <v>345.96653802526902</v>
      </c>
      <c r="I10" s="10" t="s">
        <v>159</v>
      </c>
      <c r="J10" s="68">
        <v>277.465868656716</v>
      </c>
      <c r="K10" s="10" t="s">
        <v>159</v>
      </c>
      <c r="L10" s="68">
        <v>13.4931446776119</v>
      </c>
      <c r="M10" s="10" t="s">
        <v>159</v>
      </c>
      <c r="N10" s="68">
        <v>0</v>
      </c>
      <c r="O10" s="10" t="s">
        <v>179</v>
      </c>
      <c r="P10" s="68">
        <v>0</v>
      </c>
      <c r="Q10" s="10" t="s">
        <v>241</v>
      </c>
      <c r="R10" s="68">
        <v>703.08695583720896</v>
      </c>
      <c r="S10" s="10" t="s">
        <v>181</v>
      </c>
    </row>
    <row r="11" spans="1:19" x14ac:dyDescent="0.25">
      <c r="A11" s="12" t="s">
        <v>174</v>
      </c>
      <c r="B11" s="68">
        <v>55.240777286135703</v>
      </c>
      <c r="C11" s="10" t="s">
        <v>159</v>
      </c>
      <c r="D11" s="68">
        <v>1451.2124719763999</v>
      </c>
      <c r="E11" s="10" t="s">
        <v>180</v>
      </c>
      <c r="F11" s="68">
        <v>19.488112094395301</v>
      </c>
      <c r="G11" s="10" t="s">
        <v>159</v>
      </c>
      <c r="H11" s="68">
        <v>438.38807172582602</v>
      </c>
      <c r="I11" s="10" t="s">
        <v>159</v>
      </c>
      <c r="J11" s="68">
        <v>326.40028023598802</v>
      </c>
      <c r="K11" s="10" t="s">
        <v>159</v>
      </c>
      <c r="L11" s="68">
        <v>21.795939721238899</v>
      </c>
      <c r="M11" s="10" t="s">
        <v>159</v>
      </c>
      <c r="N11" s="68">
        <v>0</v>
      </c>
      <c r="O11" s="10" t="s">
        <v>179</v>
      </c>
      <c r="P11" s="68">
        <v>0</v>
      </c>
      <c r="Q11" s="10" t="s">
        <v>241</v>
      </c>
      <c r="R11" s="68">
        <v>2312.5256530399902</v>
      </c>
      <c r="S11" s="10" t="s">
        <v>181</v>
      </c>
    </row>
    <row r="12" spans="1:19" x14ac:dyDescent="0.25">
      <c r="A12" s="12" t="s">
        <v>175</v>
      </c>
      <c r="B12" s="68">
        <v>62.798092219020198</v>
      </c>
      <c r="C12" s="10" t="s">
        <v>159</v>
      </c>
      <c r="D12" s="68">
        <v>1568.2101368876099</v>
      </c>
      <c r="E12" s="10" t="s">
        <v>159</v>
      </c>
      <c r="F12" s="68">
        <v>20.744309798270901</v>
      </c>
      <c r="G12" s="10" t="s">
        <v>159</v>
      </c>
      <c r="H12" s="68">
        <v>513.59861428582099</v>
      </c>
      <c r="I12" s="10" t="s">
        <v>159</v>
      </c>
      <c r="J12" s="68">
        <v>353.06505187319902</v>
      </c>
      <c r="K12" s="10" t="s">
        <v>159</v>
      </c>
      <c r="L12" s="68">
        <v>33.034033818443802</v>
      </c>
      <c r="M12" s="10" t="s">
        <v>159</v>
      </c>
      <c r="N12" s="68">
        <v>0</v>
      </c>
      <c r="O12" s="10" t="s">
        <v>179</v>
      </c>
      <c r="P12" s="68">
        <v>0</v>
      </c>
      <c r="Q12" s="10" t="s">
        <v>241</v>
      </c>
      <c r="R12" s="68">
        <v>2551.4502388823598</v>
      </c>
      <c r="S12" s="10" t="s">
        <v>181</v>
      </c>
    </row>
    <row r="13" spans="1:19" x14ac:dyDescent="0.25">
      <c r="A13" s="12" t="s">
        <v>176</v>
      </c>
      <c r="B13" s="68">
        <v>41.911381793478299</v>
      </c>
      <c r="C13" s="10" t="s">
        <v>159</v>
      </c>
      <c r="D13" s="68">
        <v>1085.9152404891299</v>
      </c>
      <c r="E13" s="10" t="s">
        <v>159</v>
      </c>
      <c r="F13" s="68">
        <v>15.8946019021739</v>
      </c>
      <c r="G13" s="10" t="s">
        <v>159</v>
      </c>
      <c r="H13" s="68">
        <v>435.21315343929399</v>
      </c>
      <c r="I13" s="10" t="s">
        <v>159</v>
      </c>
      <c r="J13" s="68">
        <v>298.55001630434799</v>
      </c>
      <c r="K13" s="10" t="s">
        <v>159</v>
      </c>
      <c r="L13" s="68">
        <v>39.905667273097798</v>
      </c>
      <c r="M13" s="10" t="s">
        <v>159</v>
      </c>
      <c r="N13" s="68">
        <v>0</v>
      </c>
      <c r="O13" s="10" t="s">
        <v>179</v>
      </c>
      <c r="P13" s="68">
        <v>0</v>
      </c>
      <c r="Q13" s="10" t="s">
        <v>241</v>
      </c>
      <c r="R13" s="68">
        <v>1917.39006120152</v>
      </c>
      <c r="S13" s="10" t="s">
        <v>181</v>
      </c>
    </row>
    <row r="14" spans="1:19" x14ac:dyDescent="0.25">
      <c r="A14" s="12" t="s">
        <v>177</v>
      </c>
      <c r="B14" s="68">
        <v>40.582118890356703</v>
      </c>
      <c r="C14" s="10" t="s">
        <v>159</v>
      </c>
      <c r="D14" s="68">
        <v>1114.06872787318</v>
      </c>
      <c r="E14" s="10" t="s">
        <v>159</v>
      </c>
      <c r="F14" s="68">
        <v>20.532546895640699</v>
      </c>
      <c r="G14" s="10" t="s">
        <v>159</v>
      </c>
      <c r="H14" s="68">
        <v>492.55741804754302</v>
      </c>
      <c r="I14" s="10" t="s">
        <v>187</v>
      </c>
      <c r="J14" s="68">
        <v>325.65805416116302</v>
      </c>
      <c r="K14" s="10" t="s">
        <v>159</v>
      </c>
      <c r="L14" s="68">
        <v>35.571188571994703</v>
      </c>
      <c r="M14" s="10" t="s">
        <v>159</v>
      </c>
      <c r="N14" s="68">
        <v>0</v>
      </c>
      <c r="O14" s="10" t="s">
        <v>179</v>
      </c>
      <c r="P14" s="68">
        <v>0</v>
      </c>
      <c r="Q14" s="10" t="s">
        <v>241</v>
      </c>
      <c r="R14" s="68">
        <v>2028.97005443988</v>
      </c>
      <c r="S14" s="10" t="s">
        <v>181</v>
      </c>
    </row>
    <row r="15" spans="1:19" x14ac:dyDescent="0.25">
      <c r="A15" s="12" t="s">
        <v>178</v>
      </c>
      <c r="B15" s="68">
        <v>41.212933333333297</v>
      </c>
      <c r="C15" s="10" t="s">
        <v>159</v>
      </c>
      <c r="D15" s="68">
        <v>1130.8517999999999</v>
      </c>
      <c r="E15" s="10" t="s">
        <v>159</v>
      </c>
      <c r="F15" s="68">
        <v>21.726383333333299</v>
      </c>
      <c r="G15" s="10" t="s">
        <v>159</v>
      </c>
      <c r="H15" s="68">
        <v>556.02856251166702</v>
      </c>
      <c r="I15" s="10" t="s">
        <v>159</v>
      </c>
      <c r="J15" s="68">
        <v>363.83941666666698</v>
      </c>
      <c r="K15" s="10" t="s">
        <v>159</v>
      </c>
      <c r="L15" s="68">
        <v>40.098950000000002</v>
      </c>
      <c r="M15" s="10" t="s">
        <v>159</v>
      </c>
      <c r="N15" s="68">
        <v>0</v>
      </c>
      <c r="O15" s="10" t="s">
        <v>179</v>
      </c>
      <c r="P15" s="68">
        <v>0</v>
      </c>
      <c r="Q15" s="10" t="s">
        <v>241</v>
      </c>
      <c r="R15" s="68">
        <v>2153.7580458450002</v>
      </c>
      <c r="S15" s="10" t="s">
        <v>181</v>
      </c>
    </row>
    <row r="16" spans="1:19" x14ac:dyDescent="0.25">
      <c r="A16" s="12" t="s">
        <v>182</v>
      </c>
      <c r="B16" s="68">
        <v>47.788878598247798</v>
      </c>
      <c r="C16" s="10" t="s">
        <v>159</v>
      </c>
      <c r="D16" s="68">
        <v>1171.35317146433</v>
      </c>
      <c r="E16" s="10" t="s">
        <v>159</v>
      </c>
      <c r="F16" s="68">
        <v>22.7070300375469</v>
      </c>
      <c r="G16" s="10" t="s">
        <v>159</v>
      </c>
      <c r="H16" s="68">
        <v>658.27811666963703</v>
      </c>
      <c r="I16" s="10" t="s">
        <v>159</v>
      </c>
      <c r="J16" s="68">
        <v>410.55544055068799</v>
      </c>
      <c r="K16" s="10" t="s">
        <v>159</v>
      </c>
      <c r="L16" s="68">
        <v>45.072317897371697</v>
      </c>
      <c r="M16" s="10" t="s">
        <v>159</v>
      </c>
      <c r="N16" s="68">
        <v>0</v>
      </c>
      <c r="O16" s="10" t="s">
        <v>179</v>
      </c>
      <c r="P16" s="68">
        <v>0</v>
      </c>
      <c r="Q16" s="10" t="s">
        <v>241</v>
      </c>
      <c r="R16" s="68">
        <v>2355.7549552178202</v>
      </c>
      <c r="S16" s="10" t="s">
        <v>181</v>
      </c>
    </row>
    <row r="17" spans="1:19" x14ac:dyDescent="0.25">
      <c r="A17" s="12" t="s">
        <v>183</v>
      </c>
      <c r="B17" s="68">
        <v>44.427102689486603</v>
      </c>
      <c r="C17" s="10" t="s">
        <v>159</v>
      </c>
      <c r="D17" s="68">
        <v>1294.48639486553</v>
      </c>
      <c r="E17" s="10" t="s">
        <v>159</v>
      </c>
      <c r="F17" s="68">
        <v>24.9858251833741</v>
      </c>
      <c r="G17" s="10" t="s">
        <v>159</v>
      </c>
      <c r="H17" s="68">
        <v>735.21841654541595</v>
      </c>
      <c r="I17" s="10" t="s">
        <v>159</v>
      </c>
      <c r="J17" s="68">
        <v>419.073037897311</v>
      </c>
      <c r="K17" s="10" t="s">
        <v>159</v>
      </c>
      <c r="L17" s="68">
        <v>44.577031784841097</v>
      </c>
      <c r="M17" s="10" t="s">
        <v>159</v>
      </c>
      <c r="N17" s="68">
        <v>0</v>
      </c>
      <c r="O17" s="10" t="s">
        <v>179</v>
      </c>
      <c r="P17" s="68">
        <v>0</v>
      </c>
      <c r="Q17" s="10" t="s">
        <v>241</v>
      </c>
      <c r="R17" s="68">
        <v>2562.7678089659498</v>
      </c>
      <c r="S17" s="10" t="s">
        <v>181</v>
      </c>
    </row>
    <row r="18" spans="1:19" x14ac:dyDescent="0.25">
      <c r="A18" s="12" t="s">
        <v>184</v>
      </c>
      <c r="B18" s="68">
        <v>43.048899289099502</v>
      </c>
      <c r="C18" s="10" t="s">
        <v>159</v>
      </c>
      <c r="D18" s="68">
        <v>1389.9604420616099</v>
      </c>
      <c r="E18" s="10" t="s">
        <v>159</v>
      </c>
      <c r="F18" s="68">
        <v>27.915147369668201</v>
      </c>
      <c r="G18" s="10" t="s">
        <v>159</v>
      </c>
      <c r="H18" s="68">
        <v>758.59408743879203</v>
      </c>
      <c r="I18" s="10" t="s">
        <v>159</v>
      </c>
      <c r="J18" s="68">
        <v>402.23571090047398</v>
      </c>
      <c r="K18" s="10" t="s">
        <v>159</v>
      </c>
      <c r="L18" s="68">
        <v>38.398965639810399</v>
      </c>
      <c r="M18" s="10" t="s">
        <v>159</v>
      </c>
      <c r="N18" s="68">
        <v>1124.78495260663</v>
      </c>
      <c r="O18" s="10" t="s">
        <v>255</v>
      </c>
      <c r="P18" s="68">
        <v>0</v>
      </c>
      <c r="Q18" s="10" t="s">
        <v>241</v>
      </c>
      <c r="R18" s="68">
        <v>3784.9382053060899</v>
      </c>
      <c r="S18" s="10" t="s">
        <v>159</v>
      </c>
    </row>
    <row r="19" spans="1:19" x14ac:dyDescent="0.25">
      <c r="A19" s="12" t="s">
        <v>185</v>
      </c>
      <c r="B19" s="68">
        <v>41.827746835443001</v>
      </c>
      <c r="C19" s="10" t="s">
        <v>159</v>
      </c>
      <c r="D19" s="68">
        <v>1497.16598849252</v>
      </c>
      <c r="E19" s="10" t="s">
        <v>159</v>
      </c>
      <c r="F19" s="68">
        <v>31.0006766398159</v>
      </c>
      <c r="G19" s="10" t="s">
        <v>159</v>
      </c>
      <c r="H19" s="68">
        <v>688.31218847406205</v>
      </c>
      <c r="I19" s="10" t="s">
        <v>198</v>
      </c>
      <c r="J19" s="68">
        <v>417.86206674338302</v>
      </c>
      <c r="K19" s="10" t="s">
        <v>159</v>
      </c>
      <c r="L19" s="68">
        <v>38.227599539700797</v>
      </c>
      <c r="M19" s="10" t="s">
        <v>159</v>
      </c>
      <c r="N19" s="68">
        <v>1120.8644570829399</v>
      </c>
      <c r="O19" s="10" t="s">
        <v>229</v>
      </c>
      <c r="P19" s="68">
        <v>0</v>
      </c>
      <c r="Q19" s="10" t="s">
        <v>241</v>
      </c>
      <c r="R19" s="68">
        <v>3835.2607238078699</v>
      </c>
      <c r="S19" s="10" t="s">
        <v>159</v>
      </c>
    </row>
    <row r="20" spans="1:19" x14ac:dyDescent="0.25">
      <c r="A20" s="12" t="s">
        <v>186</v>
      </c>
      <c r="B20" s="68">
        <v>44.674630289532303</v>
      </c>
      <c r="C20" s="10" t="s">
        <v>159</v>
      </c>
      <c r="D20" s="68">
        <v>1279.2683585746099</v>
      </c>
      <c r="E20" s="10" t="s">
        <v>159</v>
      </c>
      <c r="F20" s="68">
        <v>34.3802710279287</v>
      </c>
      <c r="G20" s="10" t="s">
        <v>159</v>
      </c>
      <c r="H20" s="68">
        <v>729.03279963802902</v>
      </c>
      <c r="I20" s="10" t="s">
        <v>159</v>
      </c>
      <c r="J20" s="68">
        <v>380.13119042316299</v>
      </c>
      <c r="K20" s="10" t="s">
        <v>159</v>
      </c>
      <c r="L20" s="68">
        <v>38.714405345211603</v>
      </c>
      <c r="M20" s="10" t="s">
        <v>159</v>
      </c>
      <c r="N20" s="68">
        <v>1111.31144100899</v>
      </c>
      <c r="O20" s="10" t="s">
        <v>256</v>
      </c>
      <c r="P20" s="68">
        <v>0</v>
      </c>
      <c r="Q20" s="10" t="s">
        <v>241</v>
      </c>
      <c r="R20" s="68">
        <v>3617.5130963074598</v>
      </c>
      <c r="S20" s="10" t="s">
        <v>159</v>
      </c>
    </row>
    <row r="21" spans="1:19" x14ac:dyDescent="0.25">
      <c r="A21" s="12" t="s">
        <v>188</v>
      </c>
      <c r="B21" s="68">
        <v>42.632826133909298</v>
      </c>
      <c r="C21" s="10" t="s">
        <v>159</v>
      </c>
      <c r="D21" s="68">
        <v>1323.6579784017299</v>
      </c>
      <c r="E21" s="10" t="s">
        <v>159</v>
      </c>
      <c r="F21" s="68">
        <v>32.387454942764599</v>
      </c>
      <c r="G21" s="10" t="s">
        <v>159</v>
      </c>
      <c r="H21" s="68">
        <v>733.45972009132799</v>
      </c>
      <c r="I21" s="10" t="s">
        <v>159</v>
      </c>
      <c r="J21" s="68">
        <v>365.77692872570202</v>
      </c>
      <c r="K21" s="10" t="s">
        <v>159</v>
      </c>
      <c r="L21" s="68">
        <v>39.732829373650098</v>
      </c>
      <c r="M21" s="10" t="s">
        <v>159</v>
      </c>
      <c r="N21" s="68">
        <v>1115.1851059876001</v>
      </c>
      <c r="O21" s="10" t="s">
        <v>257</v>
      </c>
      <c r="P21" s="68">
        <v>0</v>
      </c>
      <c r="Q21" s="10" t="s">
        <v>241</v>
      </c>
      <c r="R21" s="68">
        <v>3652.8328436566799</v>
      </c>
      <c r="S21" s="10" t="s">
        <v>159</v>
      </c>
    </row>
    <row r="22" spans="1:19" x14ac:dyDescent="0.25">
      <c r="A22" s="12" t="s">
        <v>189</v>
      </c>
      <c r="B22" s="68">
        <v>41.304167721519001</v>
      </c>
      <c r="C22" s="10" t="s">
        <v>159</v>
      </c>
      <c r="D22" s="68">
        <v>1308.1666877637099</v>
      </c>
      <c r="E22" s="10" t="s">
        <v>159</v>
      </c>
      <c r="F22" s="68">
        <v>23.236173794303799</v>
      </c>
      <c r="G22" s="10" t="s">
        <v>159</v>
      </c>
      <c r="H22" s="68">
        <v>676.53954929056999</v>
      </c>
      <c r="I22" s="10" t="s">
        <v>159</v>
      </c>
      <c r="J22" s="68">
        <v>344.976392405063</v>
      </c>
      <c r="K22" s="10" t="s">
        <v>159</v>
      </c>
      <c r="L22" s="68">
        <v>37.382816455696201</v>
      </c>
      <c r="M22" s="10" t="s">
        <v>159</v>
      </c>
      <c r="N22" s="68">
        <v>1046.5480956225699</v>
      </c>
      <c r="O22" s="10" t="s">
        <v>258</v>
      </c>
      <c r="P22" s="68">
        <v>0</v>
      </c>
      <c r="Q22" s="10" t="s">
        <v>241</v>
      </c>
      <c r="R22" s="68">
        <v>3478.15388305343</v>
      </c>
      <c r="S22" s="10" t="s">
        <v>159</v>
      </c>
    </row>
    <row r="23" spans="1:19" x14ac:dyDescent="0.25">
      <c r="A23" s="12" t="s">
        <v>190</v>
      </c>
      <c r="B23" s="68">
        <v>41.875820880245598</v>
      </c>
      <c r="C23" s="10" t="s">
        <v>159</v>
      </c>
      <c r="D23" s="68">
        <v>1362.48177891505</v>
      </c>
      <c r="E23" s="10" t="s">
        <v>159</v>
      </c>
      <c r="F23" s="68">
        <v>19.7710789007165</v>
      </c>
      <c r="G23" s="10" t="s">
        <v>159</v>
      </c>
      <c r="H23" s="68">
        <v>699.76697878061395</v>
      </c>
      <c r="I23" s="10" t="s">
        <v>159</v>
      </c>
      <c r="J23" s="68">
        <v>345.31180143295802</v>
      </c>
      <c r="K23" s="10" t="s">
        <v>159</v>
      </c>
      <c r="L23" s="68">
        <v>35.998450358239502</v>
      </c>
      <c r="M23" s="10" t="s">
        <v>159</v>
      </c>
      <c r="N23" s="68">
        <v>1036.16284721376</v>
      </c>
      <c r="O23" s="10" t="s">
        <v>259</v>
      </c>
      <c r="P23" s="68">
        <v>0</v>
      </c>
      <c r="Q23" s="10" t="s">
        <v>241</v>
      </c>
      <c r="R23" s="68">
        <v>3541.36875648158</v>
      </c>
      <c r="S23" s="10" t="s">
        <v>159</v>
      </c>
    </row>
    <row r="24" spans="1:19" x14ac:dyDescent="0.25">
      <c r="A24" s="12" t="s">
        <v>191</v>
      </c>
      <c r="B24" s="68">
        <v>41.328040000000001</v>
      </c>
      <c r="C24" s="10" t="s">
        <v>260</v>
      </c>
      <c r="D24" s="68">
        <v>1333.6114219999999</v>
      </c>
      <c r="E24" s="10" t="s">
        <v>159</v>
      </c>
      <c r="F24" s="68">
        <v>19.524354173999999</v>
      </c>
      <c r="G24" s="10" t="s">
        <v>159</v>
      </c>
      <c r="H24" s="68">
        <v>718.07973467217005</v>
      </c>
      <c r="I24" s="10" t="s">
        <v>159</v>
      </c>
      <c r="J24" s="68">
        <v>336.62336499999998</v>
      </c>
      <c r="K24" s="10" t="s">
        <v>159</v>
      </c>
      <c r="L24" s="68">
        <v>33.291518000000003</v>
      </c>
      <c r="M24" s="10" t="s">
        <v>159</v>
      </c>
      <c r="N24" s="68">
        <v>1025.3042074211501</v>
      </c>
      <c r="O24" s="10" t="s">
        <v>261</v>
      </c>
      <c r="P24" s="68">
        <v>0</v>
      </c>
      <c r="Q24" s="10" t="s">
        <v>241</v>
      </c>
      <c r="R24" s="68">
        <v>3507.7626412673199</v>
      </c>
      <c r="S24" s="10" t="s">
        <v>159</v>
      </c>
    </row>
    <row r="25" spans="1:19" x14ac:dyDescent="0.25">
      <c r="A25" s="12" t="s">
        <v>192</v>
      </c>
      <c r="B25" s="68">
        <v>39.461277614858297</v>
      </c>
      <c r="C25" s="10" t="s">
        <v>159</v>
      </c>
      <c r="D25" s="68">
        <v>1333.7473010752699</v>
      </c>
      <c r="E25" s="10" t="s">
        <v>159</v>
      </c>
      <c r="F25" s="68">
        <v>18.609303360703802</v>
      </c>
      <c r="G25" s="10" t="s">
        <v>159</v>
      </c>
      <c r="H25" s="68">
        <v>722.69053706756597</v>
      </c>
      <c r="I25" s="10" t="s">
        <v>159</v>
      </c>
      <c r="J25" s="68">
        <v>323.38093450635398</v>
      </c>
      <c r="K25" s="10" t="s">
        <v>159</v>
      </c>
      <c r="L25" s="68">
        <v>32.688925708699898</v>
      </c>
      <c r="M25" s="10" t="s">
        <v>159</v>
      </c>
      <c r="N25" s="68">
        <v>951.21435607563706</v>
      </c>
      <c r="O25" s="10" t="s">
        <v>262</v>
      </c>
      <c r="P25" s="68">
        <v>0</v>
      </c>
      <c r="Q25" s="10" t="s">
        <v>241</v>
      </c>
      <c r="R25" s="68">
        <v>3421.7926354090901</v>
      </c>
      <c r="S25" s="10" t="s">
        <v>159</v>
      </c>
    </row>
    <row r="26" spans="1:19" x14ac:dyDescent="0.25">
      <c r="A26" s="12" t="s">
        <v>193</v>
      </c>
      <c r="B26" s="68">
        <v>37.091216190476203</v>
      </c>
      <c r="C26" s="10" t="s">
        <v>159</v>
      </c>
      <c r="D26" s="68">
        <v>1361.6435485714301</v>
      </c>
      <c r="E26" s="10" t="s">
        <v>159</v>
      </c>
      <c r="F26" s="68">
        <v>21.092143057142898</v>
      </c>
      <c r="G26" s="10" t="s">
        <v>159</v>
      </c>
      <c r="H26" s="68">
        <v>729.28167399681899</v>
      </c>
      <c r="I26" s="10" t="s">
        <v>159</v>
      </c>
      <c r="J26" s="68">
        <v>317.60421333333301</v>
      </c>
      <c r="K26" s="10" t="s">
        <v>159</v>
      </c>
      <c r="L26" s="68">
        <v>31.668742857142899</v>
      </c>
      <c r="M26" s="10" t="s">
        <v>159</v>
      </c>
      <c r="N26" s="68">
        <v>959.23505636833295</v>
      </c>
      <c r="O26" s="10" t="s">
        <v>159</v>
      </c>
      <c r="P26" s="68">
        <v>0</v>
      </c>
      <c r="Q26" s="10" t="s">
        <v>241</v>
      </c>
      <c r="R26" s="68">
        <v>3457.6165943746801</v>
      </c>
      <c r="S26" s="10" t="s">
        <v>159</v>
      </c>
    </row>
    <row r="27" spans="1:19" x14ac:dyDescent="0.25">
      <c r="A27" s="12" t="s">
        <v>194</v>
      </c>
      <c r="B27" s="68">
        <v>35.839916666666703</v>
      </c>
      <c r="C27" s="10" t="s">
        <v>159</v>
      </c>
      <c r="D27" s="68">
        <v>1463.24425</v>
      </c>
      <c r="E27" s="10" t="s">
        <v>159</v>
      </c>
      <c r="F27" s="68">
        <v>25.738667499999998</v>
      </c>
      <c r="G27" s="10" t="s">
        <v>159</v>
      </c>
      <c r="H27" s="68">
        <v>770.48079735360295</v>
      </c>
      <c r="I27" s="10" t="s">
        <v>159</v>
      </c>
      <c r="J27" s="68">
        <v>310.884166666667</v>
      </c>
      <c r="K27" s="10" t="s">
        <v>159</v>
      </c>
      <c r="L27" s="68">
        <v>31.9225833333333</v>
      </c>
      <c r="M27" s="10" t="s">
        <v>159</v>
      </c>
      <c r="N27" s="68">
        <v>1041.7123072525001</v>
      </c>
      <c r="O27" s="10" t="s">
        <v>159</v>
      </c>
      <c r="P27" s="68">
        <v>0</v>
      </c>
      <c r="Q27" s="10" t="s">
        <v>241</v>
      </c>
      <c r="R27" s="68">
        <v>3679.8226887727701</v>
      </c>
      <c r="S27" s="10" t="s">
        <v>159</v>
      </c>
    </row>
    <row r="28" spans="1:19" x14ac:dyDescent="0.25">
      <c r="A28" s="12" t="s">
        <v>196</v>
      </c>
      <c r="B28" s="68">
        <v>35.636240997229898</v>
      </c>
      <c r="C28" s="10" t="s">
        <v>159</v>
      </c>
      <c r="D28" s="68">
        <v>1574.3864145891</v>
      </c>
      <c r="E28" s="10" t="s">
        <v>159</v>
      </c>
      <c r="F28" s="68">
        <v>30.607617728531899</v>
      </c>
      <c r="G28" s="10" t="s">
        <v>159</v>
      </c>
      <c r="H28" s="68">
        <v>798.79765889052896</v>
      </c>
      <c r="I28" s="10" t="s">
        <v>159</v>
      </c>
      <c r="J28" s="68">
        <v>303.20985133887399</v>
      </c>
      <c r="K28" s="10" t="s">
        <v>159</v>
      </c>
      <c r="L28" s="68">
        <v>31.586206832871699</v>
      </c>
      <c r="M28" s="10" t="s">
        <v>159</v>
      </c>
      <c r="N28" s="68">
        <v>1051.34228993536</v>
      </c>
      <c r="O28" s="10" t="s">
        <v>159</v>
      </c>
      <c r="P28" s="68">
        <v>0</v>
      </c>
      <c r="Q28" s="10" t="s">
        <v>241</v>
      </c>
      <c r="R28" s="68">
        <v>3825.5662803125101</v>
      </c>
      <c r="S28" s="10" t="s">
        <v>159</v>
      </c>
    </row>
    <row r="29" spans="1:19" x14ac:dyDescent="0.25">
      <c r="A29" s="12" t="s">
        <v>197</v>
      </c>
      <c r="B29" s="68">
        <v>35.105815789473702</v>
      </c>
      <c r="C29" s="10" t="s">
        <v>159</v>
      </c>
      <c r="D29" s="68">
        <v>1591.22503974592</v>
      </c>
      <c r="E29" s="10" t="s">
        <v>159</v>
      </c>
      <c r="F29" s="68">
        <v>32.754450568965503</v>
      </c>
      <c r="G29" s="10" t="s">
        <v>159</v>
      </c>
      <c r="H29" s="68">
        <v>797.57800267257403</v>
      </c>
      <c r="I29" s="10" t="s">
        <v>159</v>
      </c>
      <c r="J29" s="68">
        <v>278.08631488203298</v>
      </c>
      <c r="K29" s="10" t="s">
        <v>159</v>
      </c>
      <c r="L29" s="68">
        <v>29.978058983666099</v>
      </c>
      <c r="M29" s="10" t="s">
        <v>159</v>
      </c>
      <c r="N29" s="68">
        <v>1025.82087485184</v>
      </c>
      <c r="O29" s="10" t="s">
        <v>159</v>
      </c>
      <c r="P29" s="68">
        <v>0</v>
      </c>
      <c r="Q29" s="10" t="s">
        <v>241</v>
      </c>
      <c r="R29" s="68">
        <v>3790.5485574944701</v>
      </c>
      <c r="S29" s="10" t="s">
        <v>159</v>
      </c>
    </row>
    <row r="30" spans="1:19" x14ac:dyDescent="0.25">
      <c r="A30" s="12" t="s">
        <v>199</v>
      </c>
      <c r="B30" s="68">
        <v>33.474699020480898</v>
      </c>
      <c r="C30" s="10" t="s">
        <v>159</v>
      </c>
      <c r="D30" s="68">
        <v>1643.3201718610901</v>
      </c>
      <c r="E30" s="10" t="s">
        <v>159</v>
      </c>
      <c r="F30" s="68">
        <v>40.0983437221728</v>
      </c>
      <c r="G30" s="10" t="s">
        <v>159</v>
      </c>
      <c r="H30" s="68">
        <v>826.64525098017896</v>
      </c>
      <c r="I30" s="10" t="s">
        <v>159</v>
      </c>
      <c r="J30" s="68">
        <v>275.67920391807701</v>
      </c>
      <c r="K30" s="10" t="s">
        <v>159</v>
      </c>
      <c r="L30" s="68">
        <v>28.286228851291199</v>
      </c>
      <c r="M30" s="10" t="s">
        <v>159</v>
      </c>
      <c r="N30" s="68">
        <v>1054.1941520063599</v>
      </c>
      <c r="O30" s="10" t="s">
        <v>159</v>
      </c>
      <c r="P30" s="68">
        <v>0</v>
      </c>
      <c r="Q30" s="10" t="s">
        <v>241</v>
      </c>
      <c r="R30" s="68">
        <v>3901.6980503596501</v>
      </c>
      <c r="S30" s="10" t="s">
        <v>159</v>
      </c>
    </row>
    <row r="31" spans="1:19" x14ac:dyDescent="0.25">
      <c r="A31" s="12" t="s">
        <v>200</v>
      </c>
      <c r="B31" s="68">
        <v>32.839127957931602</v>
      </c>
      <c r="C31" s="10" t="s">
        <v>159</v>
      </c>
      <c r="D31" s="68">
        <v>1681.65741805434</v>
      </c>
      <c r="E31" s="10" t="s">
        <v>159</v>
      </c>
      <c r="F31" s="68">
        <v>41.391396143733601</v>
      </c>
      <c r="G31" s="10" t="s">
        <v>159</v>
      </c>
      <c r="H31" s="68">
        <v>835.33059843025706</v>
      </c>
      <c r="I31" s="10" t="s">
        <v>159</v>
      </c>
      <c r="J31" s="68">
        <v>272.70013409290101</v>
      </c>
      <c r="K31" s="10" t="s">
        <v>159</v>
      </c>
      <c r="L31" s="68">
        <v>27.423232252410202</v>
      </c>
      <c r="M31" s="10" t="s">
        <v>263</v>
      </c>
      <c r="N31" s="68">
        <v>1037.6638499721</v>
      </c>
      <c r="O31" s="10" t="s">
        <v>159</v>
      </c>
      <c r="P31" s="68">
        <v>0</v>
      </c>
      <c r="Q31" s="10" t="s">
        <v>241</v>
      </c>
      <c r="R31" s="68">
        <v>3929.0057569036799</v>
      </c>
      <c r="S31" s="10" t="s">
        <v>159</v>
      </c>
    </row>
    <row r="32" spans="1:19" x14ac:dyDescent="0.25">
      <c r="A32" s="15" t="s">
        <v>203</v>
      </c>
      <c r="B32" s="69">
        <v>24.501000000000001</v>
      </c>
      <c r="C32" s="14" t="s">
        <v>264</v>
      </c>
      <c r="D32" s="69">
        <v>1402.3779999999999</v>
      </c>
      <c r="E32" s="14" t="s">
        <v>159</v>
      </c>
      <c r="F32" s="69">
        <v>32.854999999999997</v>
      </c>
      <c r="G32" s="14" t="s">
        <v>159</v>
      </c>
      <c r="H32" s="69">
        <v>629.31077091430097</v>
      </c>
      <c r="I32" s="14" t="s">
        <v>159</v>
      </c>
      <c r="J32" s="69">
        <v>200.26400000000001</v>
      </c>
      <c r="K32" s="14" t="s">
        <v>159</v>
      </c>
      <c r="L32" s="69">
        <v>22.382000000000001</v>
      </c>
      <c r="M32" s="14" t="s">
        <v>159</v>
      </c>
      <c r="N32" s="69">
        <v>749.32408341999997</v>
      </c>
      <c r="O32" s="14" t="s">
        <v>159</v>
      </c>
      <c r="P32" s="69">
        <v>0</v>
      </c>
      <c r="Q32" s="14" t="s">
        <v>241</v>
      </c>
      <c r="R32" s="69">
        <v>3061.0148543342998</v>
      </c>
      <c r="S32" s="14" t="s">
        <v>159</v>
      </c>
    </row>
    <row r="34" spans="1:2" x14ac:dyDescent="0.25">
      <c r="A34" s="16" t="s">
        <v>204</v>
      </c>
      <c r="B34" s="16" t="s">
        <v>230</v>
      </c>
    </row>
    <row r="36" spans="1:2" x14ac:dyDescent="0.25">
      <c r="B36" s="16" t="s">
        <v>265</v>
      </c>
    </row>
    <row r="37" spans="1:2" x14ac:dyDescent="0.25">
      <c r="B37" s="16" t="s">
        <v>266</v>
      </c>
    </row>
    <row r="38" spans="1:2" x14ac:dyDescent="0.25">
      <c r="B38" s="16" t="s">
        <v>267</v>
      </c>
    </row>
    <row r="39" spans="1:2" x14ac:dyDescent="0.25">
      <c r="B39" s="16" t="s">
        <v>268</v>
      </c>
    </row>
    <row r="40" spans="1:2" x14ac:dyDescent="0.25">
      <c r="B40" s="16" t="s">
        <v>269</v>
      </c>
    </row>
    <row r="41" spans="1:2" x14ac:dyDescent="0.25">
      <c r="B41" s="16" t="s">
        <v>270</v>
      </c>
    </row>
    <row r="42" spans="1:2" x14ac:dyDescent="0.25">
      <c r="B42" s="16" t="s">
        <v>271</v>
      </c>
    </row>
    <row r="43" spans="1:2" x14ac:dyDescent="0.25">
      <c r="B43" s="16" t="s">
        <v>272</v>
      </c>
    </row>
    <row r="44" spans="1:2" x14ac:dyDescent="0.25">
      <c r="B44" s="16" t="s">
        <v>273</v>
      </c>
    </row>
    <row r="45" spans="1:2" x14ac:dyDescent="0.25">
      <c r="B45" s="16" t="s">
        <v>274</v>
      </c>
    </row>
    <row r="46" spans="1:2" x14ac:dyDescent="0.25">
      <c r="B46" s="16" t="s">
        <v>275</v>
      </c>
    </row>
    <row r="47" spans="1:2" x14ac:dyDescent="0.25">
      <c r="B47" s="16" t="s">
        <v>276</v>
      </c>
    </row>
    <row r="48" spans="1:2" x14ac:dyDescent="0.25">
      <c r="B48" s="16" t="s">
        <v>277</v>
      </c>
    </row>
    <row r="49" spans="1:2" x14ac:dyDescent="0.25">
      <c r="B49" s="16" t="s">
        <v>278</v>
      </c>
    </row>
    <row r="51" spans="1:2" x14ac:dyDescent="0.25">
      <c r="B51" s="16" t="s">
        <v>210</v>
      </c>
    </row>
    <row r="52" spans="1:2" x14ac:dyDescent="0.25">
      <c r="B52" s="16" t="s">
        <v>244</v>
      </c>
    </row>
    <row r="53" spans="1:2" x14ac:dyDescent="0.25">
      <c r="B53" s="16" t="s">
        <v>212</v>
      </c>
    </row>
    <row r="56" spans="1:2" x14ac:dyDescent="0.25">
      <c r="A56" s="17" t="str">
        <f>HYPERLINK("#'GAMING_MACHINES 11'!A2", "&lt;&lt;&lt; Previous table")</f>
        <v>&lt;&lt;&lt; Previous table</v>
      </c>
    </row>
    <row r="57" spans="1:2" x14ac:dyDescent="0.25">
      <c r="A57" s="17" t="str">
        <f>HYPERLINK("#'GAMING_MACHINES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7"/>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HYPERLINK("#'INDEX'!B6", "Link to index")</f>
        <v>Link to index</v>
      </c>
    </row>
    <row r="2" spans="1:19" ht="15.75" customHeight="1" x14ac:dyDescent="0.25">
      <c r="A2" s="287" t="s">
        <v>158</v>
      </c>
      <c r="B2" s="286"/>
      <c r="C2" s="286"/>
      <c r="D2" s="286"/>
      <c r="E2" s="286"/>
      <c r="F2" s="286"/>
      <c r="G2" s="286"/>
      <c r="H2" s="286"/>
      <c r="I2" s="286"/>
      <c r="J2" s="286"/>
      <c r="K2" s="286"/>
      <c r="L2" s="286"/>
      <c r="M2" s="286"/>
      <c r="N2" s="286"/>
      <c r="O2" s="286"/>
      <c r="P2" s="286"/>
      <c r="Q2" s="286"/>
      <c r="R2" s="286"/>
      <c r="S2" s="286"/>
    </row>
    <row r="3" spans="1:19" ht="15.75" customHeight="1" x14ac:dyDescent="0.25">
      <c r="A3" s="287" t="s">
        <v>24</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9">
        <v>191.20772946860001</v>
      </c>
      <c r="C7" s="10" t="s">
        <v>159</v>
      </c>
      <c r="D7" s="9">
        <v>0</v>
      </c>
      <c r="E7" s="10" t="s">
        <v>159</v>
      </c>
      <c r="F7" s="9">
        <v>329.12599999999998</v>
      </c>
      <c r="G7" s="10" t="s">
        <v>159</v>
      </c>
      <c r="H7" s="9">
        <v>1691.913</v>
      </c>
      <c r="I7" s="10" t="s">
        <v>159</v>
      </c>
      <c r="J7" s="9">
        <v>319.68700000000001</v>
      </c>
      <c r="K7" s="10" t="s">
        <v>159</v>
      </c>
      <c r="L7" s="9">
        <v>861.79200000000003</v>
      </c>
      <c r="M7" s="10" t="s">
        <v>159</v>
      </c>
      <c r="N7" s="9">
        <v>2926.13</v>
      </c>
      <c r="O7" s="10" t="s">
        <v>159</v>
      </c>
      <c r="P7" s="9">
        <v>1993.248</v>
      </c>
      <c r="Q7" s="10" t="s">
        <v>159</v>
      </c>
      <c r="R7" s="9">
        <v>8313.1037294685993</v>
      </c>
      <c r="S7" s="10" t="s">
        <v>159</v>
      </c>
    </row>
    <row r="8" spans="1:19" x14ac:dyDescent="0.25">
      <c r="A8" s="12" t="s">
        <v>171</v>
      </c>
      <c r="B8" s="9">
        <v>141.45410628019999</v>
      </c>
      <c r="C8" s="10" t="s">
        <v>159</v>
      </c>
      <c r="D8" s="9">
        <v>1650</v>
      </c>
      <c r="E8" s="10" t="s">
        <v>159</v>
      </c>
      <c r="F8" s="9">
        <v>521.40700000000004</v>
      </c>
      <c r="G8" s="10" t="s">
        <v>159</v>
      </c>
      <c r="H8" s="9">
        <v>2479.7469999999998</v>
      </c>
      <c r="I8" s="10" t="s">
        <v>159</v>
      </c>
      <c r="J8" s="9">
        <v>344.23500000000001</v>
      </c>
      <c r="K8" s="10" t="s">
        <v>159</v>
      </c>
      <c r="L8" s="9">
        <v>891.90599999999995</v>
      </c>
      <c r="M8" s="10" t="s">
        <v>159</v>
      </c>
      <c r="N8" s="9">
        <v>3991.848</v>
      </c>
      <c r="O8" s="10" t="s">
        <v>159</v>
      </c>
      <c r="P8" s="9">
        <v>2045.548</v>
      </c>
      <c r="Q8" s="10" t="s">
        <v>159</v>
      </c>
      <c r="R8" s="9">
        <v>12066.145106280201</v>
      </c>
      <c r="S8" s="10" t="s">
        <v>159</v>
      </c>
    </row>
    <row r="9" spans="1:19" x14ac:dyDescent="0.25">
      <c r="A9" s="12" t="s">
        <v>172</v>
      </c>
      <c r="B9" s="9">
        <v>85.99</v>
      </c>
      <c r="C9" s="10" t="s">
        <v>159</v>
      </c>
      <c r="D9" s="9">
        <v>2134.547</v>
      </c>
      <c r="E9" s="10" t="s">
        <v>159</v>
      </c>
      <c r="F9" s="9">
        <v>409.49</v>
      </c>
      <c r="G9" s="10" t="s">
        <v>159</v>
      </c>
      <c r="H9" s="9">
        <v>2880</v>
      </c>
      <c r="I9" s="10" t="s">
        <v>159</v>
      </c>
      <c r="J9" s="9">
        <v>265.60000000000002</v>
      </c>
      <c r="K9" s="10" t="s">
        <v>159</v>
      </c>
      <c r="L9" s="9">
        <v>946.68200000000002</v>
      </c>
      <c r="M9" s="10" t="s">
        <v>159</v>
      </c>
      <c r="N9" s="9">
        <v>6534.0360000000001</v>
      </c>
      <c r="O9" s="10" t="s">
        <v>159</v>
      </c>
      <c r="P9" s="9">
        <v>1787.3</v>
      </c>
      <c r="Q9" s="10" t="s">
        <v>159</v>
      </c>
      <c r="R9" s="9">
        <v>15043.645</v>
      </c>
      <c r="S9" s="10" t="s">
        <v>159</v>
      </c>
    </row>
    <row r="10" spans="1:19" x14ac:dyDescent="0.25">
      <c r="A10" s="12" t="s">
        <v>173</v>
      </c>
      <c r="B10" s="9">
        <v>83.477999999999994</v>
      </c>
      <c r="C10" s="10" t="s">
        <v>159</v>
      </c>
      <c r="D10" s="9">
        <v>2635.0390687508998</v>
      </c>
      <c r="E10" s="10" t="s">
        <v>159</v>
      </c>
      <c r="F10" s="9">
        <v>454.52699999999999</v>
      </c>
      <c r="G10" s="10" t="s">
        <v>159</v>
      </c>
      <c r="H10" s="9">
        <v>4478</v>
      </c>
      <c r="I10" s="10" t="s">
        <v>159</v>
      </c>
      <c r="J10" s="9">
        <v>282.39600000000002</v>
      </c>
      <c r="K10" s="10" t="s">
        <v>159</v>
      </c>
      <c r="L10" s="9">
        <v>949.78399999999999</v>
      </c>
      <c r="M10" s="10" t="s">
        <v>159</v>
      </c>
      <c r="N10" s="9">
        <v>13048.195</v>
      </c>
      <c r="O10" s="10" t="s">
        <v>159</v>
      </c>
      <c r="P10" s="9">
        <v>1708.7049999999999</v>
      </c>
      <c r="Q10" s="10" t="s">
        <v>159</v>
      </c>
      <c r="R10" s="9">
        <v>23640.124068750902</v>
      </c>
      <c r="S10" s="10" t="s">
        <v>159</v>
      </c>
    </row>
    <row r="11" spans="1:19" x14ac:dyDescent="0.25">
      <c r="A11" s="12" t="s">
        <v>174</v>
      </c>
      <c r="B11" s="9">
        <v>99.387</v>
      </c>
      <c r="C11" s="10" t="s">
        <v>159</v>
      </c>
      <c r="D11" s="9">
        <v>2832.8795922826998</v>
      </c>
      <c r="E11" s="10" t="s">
        <v>159</v>
      </c>
      <c r="F11" s="9">
        <v>531.93799999999999</v>
      </c>
      <c r="G11" s="10" t="s">
        <v>159</v>
      </c>
      <c r="H11" s="9">
        <v>5139</v>
      </c>
      <c r="I11" s="10" t="s">
        <v>159</v>
      </c>
      <c r="J11" s="9">
        <v>296.86500000000001</v>
      </c>
      <c r="K11" s="10" t="s">
        <v>159</v>
      </c>
      <c r="L11" s="9">
        <v>991.04100000000005</v>
      </c>
      <c r="M11" s="10" t="s">
        <v>159</v>
      </c>
      <c r="N11" s="9">
        <v>9098.2219999999998</v>
      </c>
      <c r="O11" s="10" t="s">
        <v>159</v>
      </c>
      <c r="P11" s="9">
        <v>1360.761</v>
      </c>
      <c r="Q11" s="10" t="s">
        <v>159</v>
      </c>
      <c r="R11" s="9">
        <v>20350.093592282701</v>
      </c>
      <c r="S11" s="10" t="s">
        <v>159</v>
      </c>
    </row>
    <row r="12" spans="1:19" x14ac:dyDescent="0.25">
      <c r="A12" s="12" t="s">
        <v>175</v>
      </c>
      <c r="B12" s="9">
        <v>89.9</v>
      </c>
      <c r="C12" s="10" t="s">
        <v>159</v>
      </c>
      <c r="D12" s="9">
        <v>2872.4465993043</v>
      </c>
      <c r="E12" s="10" t="s">
        <v>159</v>
      </c>
      <c r="F12" s="9">
        <v>603.63</v>
      </c>
      <c r="G12" s="10" t="s">
        <v>159</v>
      </c>
      <c r="H12" s="9">
        <v>5834</v>
      </c>
      <c r="I12" s="10" t="s">
        <v>159</v>
      </c>
      <c r="J12" s="9">
        <v>305.44900000000001</v>
      </c>
      <c r="K12" s="10" t="s">
        <v>159</v>
      </c>
      <c r="L12" s="9">
        <v>915.02267900000004</v>
      </c>
      <c r="M12" s="10" t="s">
        <v>159</v>
      </c>
      <c r="N12" s="9">
        <v>10651.657999999999</v>
      </c>
      <c r="O12" s="10" t="s">
        <v>159</v>
      </c>
      <c r="P12" s="9">
        <v>1374.095</v>
      </c>
      <c r="Q12" s="10" t="s">
        <v>159</v>
      </c>
      <c r="R12" s="9">
        <v>22646.201278304299</v>
      </c>
      <c r="S12" s="10" t="s">
        <v>159</v>
      </c>
    </row>
    <row r="13" spans="1:19" x14ac:dyDescent="0.25">
      <c r="A13" s="12" t="s">
        <v>176</v>
      </c>
      <c r="B13" s="9">
        <v>92.992000000000004</v>
      </c>
      <c r="C13" s="10" t="s">
        <v>159</v>
      </c>
      <c r="D13" s="9">
        <v>3124.0218976809001</v>
      </c>
      <c r="E13" s="10" t="s">
        <v>159</v>
      </c>
      <c r="F13" s="9">
        <v>694.47400000000005</v>
      </c>
      <c r="G13" s="10" t="s">
        <v>159</v>
      </c>
      <c r="H13" s="9">
        <v>5837</v>
      </c>
      <c r="I13" s="10" t="s">
        <v>159</v>
      </c>
      <c r="J13" s="9">
        <v>339.38</v>
      </c>
      <c r="K13" s="10" t="s">
        <v>159</v>
      </c>
      <c r="L13" s="9">
        <v>972.08500000000004</v>
      </c>
      <c r="M13" s="10" t="s">
        <v>159</v>
      </c>
      <c r="N13" s="9">
        <v>10283.089</v>
      </c>
      <c r="O13" s="10" t="s">
        <v>159</v>
      </c>
      <c r="P13" s="9">
        <v>1338.402</v>
      </c>
      <c r="Q13" s="10" t="s">
        <v>159</v>
      </c>
      <c r="R13" s="9">
        <v>22681.4438976809</v>
      </c>
      <c r="S13" s="10" t="s">
        <v>159</v>
      </c>
    </row>
    <row r="14" spans="1:19" x14ac:dyDescent="0.25">
      <c r="A14" s="12" t="s">
        <v>177</v>
      </c>
      <c r="B14" s="9">
        <v>90.230999999999995</v>
      </c>
      <c r="C14" s="10" t="s">
        <v>159</v>
      </c>
      <c r="D14" s="9">
        <v>3153.55</v>
      </c>
      <c r="E14" s="10" t="s">
        <v>159</v>
      </c>
      <c r="F14" s="9">
        <v>722.66700000000003</v>
      </c>
      <c r="G14" s="10" t="s">
        <v>159</v>
      </c>
      <c r="H14" s="9">
        <v>5640.5169999999998</v>
      </c>
      <c r="I14" s="10" t="s">
        <v>159</v>
      </c>
      <c r="J14" s="9">
        <v>377.13200000000001</v>
      </c>
      <c r="K14" s="10" t="s">
        <v>159</v>
      </c>
      <c r="L14" s="9">
        <v>910.87199999999996</v>
      </c>
      <c r="M14" s="10" t="s">
        <v>159</v>
      </c>
      <c r="N14" s="9">
        <v>8384</v>
      </c>
      <c r="O14" s="10" t="s">
        <v>159</v>
      </c>
      <c r="P14" s="9">
        <v>1388.857</v>
      </c>
      <c r="Q14" s="10" t="s">
        <v>159</v>
      </c>
      <c r="R14" s="9">
        <v>20667.826000000001</v>
      </c>
      <c r="S14" s="10" t="s">
        <v>159</v>
      </c>
    </row>
    <row r="15" spans="1:19" x14ac:dyDescent="0.25">
      <c r="A15" s="12" t="s">
        <v>178</v>
      </c>
      <c r="B15" s="9">
        <v>91.352999999999994</v>
      </c>
      <c r="C15" s="10" t="s">
        <v>159</v>
      </c>
      <c r="D15" s="9">
        <v>0</v>
      </c>
      <c r="E15" s="10" t="s">
        <v>179</v>
      </c>
      <c r="F15" s="9">
        <v>763.226</v>
      </c>
      <c r="G15" s="10" t="s">
        <v>159</v>
      </c>
      <c r="H15" s="9">
        <v>5675.6180000000004</v>
      </c>
      <c r="I15" s="10" t="s">
        <v>180</v>
      </c>
      <c r="J15" s="9">
        <v>396.71600000000001</v>
      </c>
      <c r="K15" s="10" t="s">
        <v>159</v>
      </c>
      <c r="L15" s="9">
        <v>926.47299999999996</v>
      </c>
      <c r="M15" s="10" t="s">
        <v>159</v>
      </c>
      <c r="N15" s="9">
        <v>8211.7180000000008</v>
      </c>
      <c r="O15" s="10" t="s">
        <v>159</v>
      </c>
      <c r="P15" s="9">
        <v>1204.4760000000001</v>
      </c>
      <c r="Q15" s="10" t="s">
        <v>159</v>
      </c>
      <c r="R15" s="9">
        <v>17269.580000000002</v>
      </c>
      <c r="S15" s="10" t="s">
        <v>181</v>
      </c>
    </row>
    <row r="16" spans="1:19" x14ac:dyDescent="0.25">
      <c r="A16" s="12" t="s">
        <v>182</v>
      </c>
      <c r="B16" s="9">
        <v>90.126999999999995</v>
      </c>
      <c r="C16" s="10" t="s">
        <v>159</v>
      </c>
      <c r="D16" s="9">
        <v>0</v>
      </c>
      <c r="E16" s="10" t="s">
        <v>179</v>
      </c>
      <c r="F16" s="9">
        <v>809.2</v>
      </c>
      <c r="G16" s="10" t="s">
        <v>159</v>
      </c>
      <c r="H16" s="9">
        <v>5921.08</v>
      </c>
      <c r="I16" s="10" t="s">
        <v>159</v>
      </c>
      <c r="J16" s="9">
        <v>476.62</v>
      </c>
      <c r="K16" s="10" t="s">
        <v>159</v>
      </c>
      <c r="L16" s="9">
        <v>972.428</v>
      </c>
      <c r="M16" s="10" t="s">
        <v>159</v>
      </c>
      <c r="N16" s="9">
        <v>7656.8649999999998</v>
      </c>
      <c r="O16" s="10" t="s">
        <v>159</v>
      </c>
      <c r="P16" s="9">
        <v>1358.912</v>
      </c>
      <c r="Q16" s="10" t="s">
        <v>159</v>
      </c>
      <c r="R16" s="9">
        <v>17285.232</v>
      </c>
      <c r="S16" s="10" t="s">
        <v>181</v>
      </c>
    </row>
    <row r="17" spans="1:19" x14ac:dyDescent="0.25">
      <c r="A17" s="12" t="s">
        <v>183</v>
      </c>
      <c r="B17" s="9">
        <v>86.066000000000003</v>
      </c>
      <c r="C17" s="10" t="s">
        <v>159</v>
      </c>
      <c r="D17" s="9">
        <v>0</v>
      </c>
      <c r="E17" s="10" t="s">
        <v>179</v>
      </c>
      <c r="F17" s="9">
        <v>929.9</v>
      </c>
      <c r="G17" s="10" t="s">
        <v>159</v>
      </c>
      <c r="H17" s="9">
        <v>5725.7150000000001</v>
      </c>
      <c r="I17" s="10" t="s">
        <v>159</v>
      </c>
      <c r="J17" s="9">
        <v>441.8</v>
      </c>
      <c r="K17" s="10" t="s">
        <v>159</v>
      </c>
      <c r="L17" s="9">
        <v>1018.482</v>
      </c>
      <c r="M17" s="10" t="s">
        <v>159</v>
      </c>
      <c r="N17" s="9">
        <v>7869.77</v>
      </c>
      <c r="O17" s="10" t="s">
        <v>159</v>
      </c>
      <c r="P17" s="9">
        <v>1475.654</v>
      </c>
      <c r="Q17" s="10" t="s">
        <v>159</v>
      </c>
      <c r="R17" s="9">
        <v>17547.386999999999</v>
      </c>
      <c r="S17" s="10" t="s">
        <v>181</v>
      </c>
    </row>
    <row r="18" spans="1:19" x14ac:dyDescent="0.25">
      <c r="A18" s="12" t="s">
        <v>184</v>
      </c>
      <c r="B18" s="9">
        <v>88.753</v>
      </c>
      <c r="C18" s="10" t="s">
        <v>159</v>
      </c>
      <c r="D18" s="9">
        <v>0</v>
      </c>
      <c r="E18" s="10" t="s">
        <v>179</v>
      </c>
      <c r="F18" s="9">
        <v>973.52425000000005</v>
      </c>
      <c r="G18" s="10" t="s">
        <v>159</v>
      </c>
      <c r="H18" s="9">
        <v>5512.3490000000002</v>
      </c>
      <c r="I18" s="10" t="s">
        <v>159</v>
      </c>
      <c r="J18" s="9">
        <v>479.32400000000001</v>
      </c>
      <c r="K18" s="10" t="s">
        <v>159</v>
      </c>
      <c r="L18" s="9">
        <v>971.27714000000003</v>
      </c>
      <c r="M18" s="10" t="s">
        <v>159</v>
      </c>
      <c r="N18" s="9">
        <v>7974.5680000000002</v>
      </c>
      <c r="O18" s="10" t="s">
        <v>159</v>
      </c>
      <c r="P18" s="9">
        <v>1645.3209999999999</v>
      </c>
      <c r="Q18" s="10" t="s">
        <v>159</v>
      </c>
      <c r="R18" s="9">
        <v>17645.116389999999</v>
      </c>
      <c r="S18" s="10" t="s">
        <v>181</v>
      </c>
    </row>
    <row r="19" spans="1:19" x14ac:dyDescent="0.25">
      <c r="A19" s="12" t="s">
        <v>185</v>
      </c>
      <c r="B19" s="9">
        <v>82.549000000000007</v>
      </c>
      <c r="C19" s="10" t="s">
        <v>159</v>
      </c>
      <c r="D19" s="9">
        <v>0</v>
      </c>
      <c r="E19" s="10" t="s">
        <v>179</v>
      </c>
      <c r="F19" s="9">
        <v>1018.8390000000001</v>
      </c>
      <c r="G19" s="10" t="s">
        <v>159</v>
      </c>
      <c r="H19" s="9">
        <v>5303.2474192</v>
      </c>
      <c r="I19" s="10" t="s">
        <v>159</v>
      </c>
      <c r="J19" s="9">
        <v>528.46</v>
      </c>
      <c r="K19" s="10" t="s">
        <v>159</v>
      </c>
      <c r="L19" s="9">
        <v>0</v>
      </c>
      <c r="M19" s="10" t="s">
        <v>179</v>
      </c>
      <c r="N19" s="9">
        <v>8176.04</v>
      </c>
      <c r="O19" s="10" t="s">
        <v>159</v>
      </c>
      <c r="P19" s="9">
        <v>2157.1779999999999</v>
      </c>
      <c r="Q19" s="10" t="s">
        <v>159</v>
      </c>
      <c r="R19" s="9">
        <v>17266.3134192</v>
      </c>
      <c r="S19" s="10" t="s">
        <v>181</v>
      </c>
    </row>
    <row r="20" spans="1:19" x14ac:dyDescent="0.25">
      <c r="A20" s="12" t="s">
        <v>186</v>
      </c>
      <c r="B20" s="9">
        <v>85.307000000000002</v>
      </c>
      <c r="C20" s="10" t="s">
        <v>159</v>
      </c>
      <c r="D20" s="9">
        <v>0</v>
      </c>
      <c r="E20" s="10" t="s">
        <v>179</v>
      </c>
      <c r="F20" s="9">
        <v>1100.954444</v>
      </c>
      <c r="G20" s="10" t="s">
        <v>187</v>
      </c>
      <c r="H20" s="9">
        <v>5604.0497316999999</v>
      </c>
      <c r="I20" s="10" t="s">
        <v>159</v>
      </c>
      <c r="J20" s="9">
        <v>485.541</v>
      </c>
      <c r="K20" s="10" t="s">
        <v>159</v>
      </c>
      <c r="L20" s="9">
        <v>0</v>
      </c>
      <c r="M20" s="10" t="s">
        <v>179</v>
      </c>
      <c r="N20" s="9">
        <v>8875.2240000000002</v>
      </c>
      <c r="O20" s="10" t="s">
        <v>159</v>
      </c>
      <c r="P20" s="9">
        <v>2312.3119999999999</v>
      </c>
      <c r="Q20" s="10" t="s">
        <v>159</v>
      </c>
      <c r="R20" s="9">
        <v>18463.388175700002</v>
      </c>
      <c r="S20" s="10" t="s">
        <v>181</v>
      </c>
    </row>
    <row r="21" spans="1:19" x14ac:dyDescent="0.25">
      <c r="A21" s="12" t="s">
        <v>188</v>
      </c>
      <c r="B21" s="9">
        <v>98.058999999999997</v>
      </c>
      <c r="C21" s="10" t="s">
        <v>159</v>
      </c>
      <c r="D21" s="9">
        <v>0</v>
      </c>
      <c r="E21" s="10" t="s">
        <v>179</v>
      </c>
      <c r="F21" s="9">
        <v>1176.0820000000001</v>
      </c>
      <c r="G21" s="10" t="s">
        <v>159</v>
      </c>
      <c r="H21" s="9">
        <v>6041.125</v>
      </c>
      <c r="I21" s="10" t="s">
        <v>159</v>
      </c>
      <c r="J21" s="9">
        <v>532.03700000000003</v>
      </c>
      <c r="K21" s="10" t="s">
        <v>159</v>
      </c>
      <c r="L21" s="9">
        <v>0</v>
      </c>
      <c r="M21" s="10" t="s">
        <v>179</v>
      </c>
      <c r="N21" s="9">
        <v>9071.1299999999992</v>
      </c>
      <c r="O21" s="10" t="s">
        <v>159</v>
      </c>
      <c r="P21" s="9">
        <v>2548.1950000000002</v>
      </c>
      <c r="Q21" s="10" t="s">
        <v>159</v>
      </c>
      <c r="R21" s="9">
        <v>19466.628000000001</v>
      </c>
      <c r="S21" s="10" t="s">
        <v>181</v>
      </c>
    </row>
    <row r="22" spans="1:19" x14ac:dyDescent="0.25">
      <c r="A22" s="12" t="s">
        <v>189</v>
      </c>
      <c r="B22" s="9">
        <v>100.262</v>
      </c>
      <c r="C22" s="10" t="s">
        <v>159</v>
      </c>
      <c r="D22" s="9">
        <v>0</v>
      </c>
      <c r="E22" s="10" t="s">
        <v>179</v>
      </c>
      <c r="F22" s="9">
        <v>1135.5627400000001</v>
      </c>
      <c r="G22" s="10" t="s">
        <v>159</v>
      </c>
      <c r="H22" s="9">
        <v>5867.52</v>
      </c>
      <c r="I22" s="10" t="s">
        <v>159</v>
      </c>
      <c r="J22" s="9">
        <v>535.19399999999996</v>
      </c>
      <c r="K22" s="10" t="s">
        <v>159</v>
      </c>
      <c r="L22" s="9">
        <v>0</v>
      </c>
      <c r="M22" s="10" t="s">
        <v>179</v>
      </c>
      <c r="N22" s="9">
        <v>9647.8586146300004</v>
      </c>
      <c r="O22" s="10" t="s">
        <v>159</v>
      </c>
      <c r="P22" s="9">
        <v>2554.741</v>
      </c>
      <c r="Q22" s="10" t="s">
        <v>159</v>
      </c>
      <c r="R22" s="9">
        <v>19841.138354629999</v>
      </c>
      <c r="S22" s="10" t="s">
        <v>181</v>
      </c>
    </row>
    <row r="23" spans="1:19" x14ac:dyDescent="0.25">
      <c r="A23" s="12" t="s">
        <v>190</v>
      </c>
      <c r="B23" s="9">
        <v>94.525000000000006</v>
      </c>
      <c r="C23" s="10" t="s">
        <v>159</v>
      </c>
      <c r="D23" s="9">
        <v>0</v>
      </c>
      <c r="E23" s="10" t="s">
        <v>179</v>
      </c>
      <c r="F23" s="9">
        <v>1093.1869770000001</v>
      </c>
      <c r="G23" s="10" t="s">
        <v>159</v>
      </c>
      <c r="H23" s="9">
        <v>5995.5460000000003</v>
      </c>
      <c r="I23" s="10" t="s">
        <v>159</v>
      </c>
      <c r="J23" s="9">
        <v>511.60899999999998</v>
      </c>
      <c r="K23" s="10" t="s">
        <v>159</v>
      </c>
      <c r="L23" s="9">
        <v>0</v>
      </c>
      <c r="M23" s="10" t="s">
        <v>179</v>
      </c>
      <c r="N23" s="9">
        <v>10461.842000000001</v>
      </c>
      <c r="O23" s="10" t="s">
        <v>159</v>
      </c>
      <c r="P23" s="9">
        <v>2571.3220000000001</v>
      </c>
      <c r="Q23" s="10" t="s">
        <v>159</v>
      </c>
      <c r="R23" s="9">
        <v>20728.030976999999</v>
      </c>
      <c r="S23" s="10" t="s">
        <v>181</v>
      </c>
    </row>
    <row r="24" spans="1:19" x14ac:dyDescent="0.25">
      <c r="A24" s="12" t="s">
        <v>191</v>
      </c>
      <c r="B24" s="9">
        <v>92.305999999999997</v>
      </c>
      <c r="C24" s="10" t="s">
        <v>159</v>
      </c>
      <c r="D24" s="9">
        <v>0</v>
      </c>
      <c r="E24" s="10" t="s">
        <v>179</v>
      </c>
      <c r="F24" s="9">
        <v>1112.93983</v>
      </c>
      <c r="G24" s="10" t="s">
        <v>159</v>
      </c>
      <c r="H24" s="9">
        <v>6209.1030000000001</v>
      </c>
      <c r="I24" s="10" t="s">
        <v>159</v>
      </c>
      <c r="J24" s="9">
        <v>533.69899999999996</v>
      </c>
      <c r="K24" s="10" t="s">
        <v>159</v>
      </c>
      <c r="L24" s="9">
        <v>0</v>
      </c>
      <c r="M24" s="10" t="s">
        <v>179</v>
      </c>
      <c r="N24" s="9">
        <v>10971.437</v>
      </c>
      <c r="O24" s="10" t="s">
        <v>159</v>
      </c>
      <c r="P24" s="9">
        <v>2982.873</v>
      </c>
      <c r="Q24" s="10" t="s">
        <v>159</v>
      </c>
      <c r="R24" s="9">
        <v>21902.357830000001</v>
      </c>
      <c r="S24" s="10" t="s">
        <v>181</v>
      </c>
    </row>
    <row r="25" spans="1:19" x14ac:dyDescent="0.25">
      <c r="A25" s="12" t="s">
        <v>192</v>
      </c>
      <c r="B25" s="9">
        <v>84.97</v>
      </c>
      <c r="C25" s="10" t="s">
        <v>159</v>
      </c>
      <c r="D25" s="9">
        <v>0</v>
      </c>
      <c r="E25" s="10" t="s">
        <v>179</v>
      </c>
      <c r="F25" s="9">
        <v>1099.1306219999999</v>
      </c>
      <c r="G25" s="10" t="s">
        <v>159</v>
      </c>
      <c r="H25" s="9">
        <v>6050.2370000000001</v>
      </c>
      <c r="I25" s="10" t="s">
        <v>159</v>
      </c>
      <c r="J25" s="9">
        <v>537.64200000000005</v>
      </c>
      <c r="K25" s="10" t="s">
        <v>159</v>
      </c>
      <c r="L25" s="9">
        <v>0</v>
      </c>
      <c r="M25" s="10" t="s">
        <v>179</v>
      </c>
      <c r="N25" s="9">
        <v>11393.489</v>
      </c>
      <c r="O25" s="10" t="s">
        <v>159</v>
      </c>
      <c r="P25" s="9">
        <v>2951.5079999999998</v>
      </c>
      <c r="Q25" s="10" t="s">
        <v>159</v>
      </c>
      <c r="R25" s="9">
        <v>22116.976621999998</v>
      </c>
      <c r="S25" s="10" t="s">
        <v>181</v>
      </c>
    </row>
    <row r="26" spans="1:19" x14ac:dyDescent="0.25">
      <c r="A26" s="12" t="s">
        <v>193</v>
      </c>
      <c r="B26" s="9">
        <v>86.02</v>
      </c>
      <c r="C26" s="10" t="s">
        <v>159</v>
      </c>
      <c r="D26" s="9">
        <v>0</v>
      </c>
      <c r="E26" s="10" t="s">
        <v>179</v>
      </c>
      <c r="F26" s="9">
        <v>1089.095468</v>
      </c>
      <c r="G26" s="10" t="s">
        <v>159</v>
      </c>
      <c r="H26" s="9">
        <v>5920.0619999999999</v>
      </c>
      <c r="I26" s="10" t="s">
        <v>159</v>
      </c>
      <c r="J26" s="9">
        <v>299.91300000000001</v>
      </c>
      <c r="K26" s="10" t="s">
        <v>181</v>
      </c>
      <c r="L26" s="9">
        <v>0</v>
      </c>
      <c r="M26" s="10" t="s">
        <v>179</v>
      </c>
      <c r="N26" s="9">
        <v>11635.429730469999</v>
      </c>
      <c r="O26" s="10" t="s">
        <v>159</v>
      </c>
      <c r="P26" s="9">
        <v>3443.5770000000002</v>
      </c>
      <c r="Q26" s="10" t="s">
        <v>159</v>
      </c>
      <c r="R26" s="9">
        <v>22474.097198470001</v>
      </c>
      <c r="S26" s="10" t="s">
        <v>181</v>
      </c>
    </row>
    <row r="27" spans="1:19" x14ac:dyDescent="0.25">
      <c r="A27" s="12" t="s">
        <v>194</v>
      </c>
      <c r="B27" s="9">
        <v>88.332999999999998</v>
      </c>
      <c r="C27" s="10" t="s">
        <v>159</v>
      </c>
      <c r="D27" s="9">
        <v>0</v>
      </c>
      <c r="E27" s="10" t="s">
        <v>179</v>
      </c>
      <c r="F27" s="9">
        <v>1081.2315410000001</v>
      </c>
      <c r="G27" s="10" t="s">
        <v>159</v>
      </c>
      <c r="H27" s="9">
        <v>6824.4470000000001</v>
      </c>
      <c r="I27" s="10" t="s">
        <v>159</v>
      </c>
      <c r="J27" s="9">
        <v>0</v>
      </c>
      <c r="K27" s="10" t="s">
        <v>195</v>
      </c>
      <c r="L27" s="9">
        <v>0</v>
      </c>
      <c r="M27" s="10" t="s">
        <v>179</v>
      </c>
      <c r="N27" s="9">
        <v>13491.566999999999</v>
      </c>
      <c r="O27" s="10" t="s">
        <v>159</v>
      </c>
      <c r="P27" s="9">
        <v>3672.9589999999998</v>
      </c>
      <c r="Q27" s="10" t="s">
        <v>159</v>
      </c>
      <c r="R27" s="9">
        <v>25158.537541000002</v>
      </c>
      <c r="S27" s="10" t="s">
        <v>181</v>
      </c>
    </row>
    <row r="28" spans="1:19" x14ac:dyDescent="0.25">
      <c r="A28" s="12" t="s">
        <v>196</v>
      </c>
      <c r="B28" s="9">
        <v>113.554</v>
      </c>
      <c r="C28" s="10" t="s">
        <v>159</v>
      </c>
      <c r="D28" s="9">
        <v>0</v>
      </c>
      <c r="E28" s="10" t="s">
        <v>179</v>
      </c>
      <c r="F28" s="9">
        <v>1038.9298799999999</v>
      </c>
      <c r="G28" s="10" t="s">
        <v>159</v>
      </c>
      <c r="H28" s="9">
        <v>7131.2920000000004</v>
      </c>
      <c r="I28" s="10" t="s">
        <v>159</v>
      </c>
      <c r="J28" s="9">
        <v>0</v>
      </c>
      <c r="K28" s="10" t="s">
        <v>179</v>
      </c>
      <c r="L28" s="9">
        <v>0</v>
      </c>
      <c r="M28" s="10" t="s">
        <v>179</v>
      </c>
      <c r="N28" s="9">
        <v>14570.456</v>
      </c>
      <c r="O28" s="10" t="s">
        <v>159</v>
      </c>
      <c r="P28" s="9">
        <v>4309.0879999999997</v>
      </c>
      <c r="Q28" s="10" t="s">
        <v>159</v>
      </c>
      <c r="R28" s="9">
        <v>27163.319879999999</v>
      </c>
      <c r="S28" s="10" t="s">
        <v>181</v>
      </c>
    </row>
    <row r="29" spans="1:19" x14ac:dyDescent="0.25">
      <c r="A29" s="12" t="s">
        <v>197</v>
      </c>
      <c r="B29" s="9">
        <v>155.07499999999999</v>
      </c>
      <c r="C29" s="10" t="s">
        <v>159</v>
      </c>
      <c r="D29" s="9">
        <v>0</v>
      </c>
      <c r="E29" s="10" t="s">
        <v>179</v>
      </c>
      <c r="F29" s="9">
        <v>998.93681000000004</v>
      </c>
      <c r="G29" s="10" t="s">
        <v>159</v>
      </c>
      <c r="H29" s="9">
        <v>7533.5929999999998</v>
      </c>
      <c r="I29" s="10" t="s">
        <v>159</v>
      </c>
      <c r="J29" s="9">
        <v>0</v>
      </c>
      <c r="K29" s="10" t="s">
        <v>179</v>
      </c>
      <c r="L29" s="9">
        <v>0</v>
      </c>
      <c r="M29" s="10" t="s">
        <v>179</v>
      </c>
      <c r="N29" s="9">
        <v>11833.56107351</v>
      </c>
      <c r="O29" s="10" t="s">
        <v>159</v>
      </c>
      <c r="P29" s="9">
        <v>3501.49</v>
      </c>
      <c r="Q29" s="10" t="s">
        <v>198</v>
      </c>
      <c r="R29" s="9">
        <v>24022.65588351</v>
      </c>
      <c r="S29" s="10" t="s">
        <v>181</v>
      </c>
    </row>
    <row r="30" spans="1:19" x14ac:dyDescent="0.25">
      <c r="A30" s="12" t="s">
        <v>199</v>
      </c>
      <c r="B30" s="9">
        <v>142.00700000000001</v>
      </c>
      <c r="C30" s="10" t="s">
        <v>159</v>
      </c>
      <c r="D30" s="9">
        <v>0</v>
      </c>
      <c r="E30" s="10" t="s">
        <v>179</v>
      </c>
      <c r="F30" s="9">
        <v>1100.3230000000001</v>
      </c>
      <c r="G30" s="10" t="s">
        <v>159</v>
      </c>
      <c r="H30" s="9">
        <v>7720.0320000000002</v>
      </c>
      <c r="I30" s="10" t="s">
        <v>159</v>
      </c>
      <c r="J30" s="9">
        <v>0</v>
      </c>
      <c r="K30" s="10" t="s">
        <v>179</v>
      </c>
      <c r="L30" s="9">
        <v>0</v>
      </c>
      <c r="M30" s="10" t="s">
        <v>179</v>
      </c>
      <c r="N30" s="9">
        <v>13008.55774299</v>
      </c>
      <c r="O30" s="10" t="s">
        <v>159</v>
      </c>
      <c r="P30" s="9">
        <v>3263.3879999999999</v>
      </c>
      <c r="Q30" s="10" t="s">
        <v>159</v>
      </c>
      <c r="R30" s="9">
        <v>25234.30774299</v>
      </c>
      <c r="S30" s="10" t="s">
        <v>181</v>
      </c>
    </row>
    <row r="31" spans="1:19" x14ac:dyDescent="0.25">
      <c r="A31" s="12" t="s">
        <v>200</v>
      </c>
      <c r="B31" s="9">
        <v>125.355</v>
      </c>
      <c r="C31" s="10" t="s">
        <v>159</v>
      </c>
      <c r="D31" s="9">
        <v>0</v>
      </c>
      <c r="E31" s="10" t="s">
        <v>179</v>
      </c>
      <c r="F31" s="9">
        <v>1055.71</v>
      </c>
      <c r="G31" s="10" t="s">
        <v>159</v>
      </c>
      <c r="H31" s="9">
        <v>8145.9905241400002</v>
      </c>
      <c r="I31" s="10" t="s">
        <v>159</v>
      </c>
      <c r="J31" s="9">
        <v>0</v>
      </c>
      <c r="K31" s="10" t="s">
        <v>179</v>
      </c>
      <c r="L31" s="9">
        <v>0</v>
      </c>
      <c r="M31" s="10" t="s">
        <v>179</v>
      </c>
      <c r="N31" s="9">
        <v>12557.047838570001</v>
      </c>
      <c r="O31" s="10" t="s">
        <v>201</v>
      </c>
      <c r="P31" s="9">
        <v>3276.1930000000002</v>
      </c>
      <c r="Q31" s="10" t="s">
        <v>159</v>
      </c>
      <c r="R31" s="9">
        <v>25160.29636271</v>
      </c>
      <c r="S31" s="10" t="s">
        <v>202</v>
      </c>
    </row>
    <row r="32" spans="1:19" x14ac:dyDescent="0.25">
      <c r="A32" s="15" t="s">
        <v>203</v>
      </c>
      <c r="B32" s="13">
        <v>87.066999999999993</v>
      </c>
      <c r="C32" s="14" t="s">
        <v>159</v>
      </c>
      <c r="D32" s="13">
        <v>0</v>
      </c>
      <c r="E32" s="14" t="s">
        <v>179</v>
      </c>
      <c r="F32" s="13">
        <v>924.13</v>
      </c>
      <c r="G32" s="14" t="s">
        <v>159</v>
      </c>
      <c r="H32" s="13">
        <v>6354.4186259799999</v>
      </c>
      <c r="I32" s="14" t="s">
        <v>159</v>
      </c>
      <c r="J32" s="13">
        <v>0</v>
      </c>
      <c r="K32" s="14" t="s">
        <v>179</v>
      </c>
      <c r="L32" s="13">
        <v>0</v>
      </c>
      <c r="M32" s="14" t="s">
        <v>179</v>
      </c>
      <c r="N32" s="13">
        <v>9469.1262898099994</v>
      </c>
      <c r="O32" s="14" t="s">
        <v>159</v>
      </c>
      <c r="P32" s="13">
        <v>2486.2399999999998</v>
      </c>
      <c r="Q32" s="14" t="s">
        <v>159</v>
      </c>
      <c r="R32" s="13">
        <v>19320.981915789998</v>
      </c>
      <c r="S32" s="14" t="s">
        <v>181</v>
      </c>
    </row>
    <row r="34" spans="1:2" x14ac:dyDescent="0.25">
      <c r="A34" s="16" t="s">
        <v>204</v>
      </c>
      <c r="B34" s="16" t="s">
        <v>205</v>
      </c>
    </row>
    <row r="36" spans="1:2" x14ac:dyDescent="0.25">
      <c r="B36" s="16" t="s">
        <v>206</v>
      </c>
    </row>
    <row r="37" spans="1:2" x14ac:dyDescent="0.25">
      <c r="B37" s="16" t="s">
        <v>207</v>
      </c>
    </row>
    <row r="38" spans="1:2" x14ac:dyDescent="0.25">
      <c r="B38" s="16" t="s">
        <v>208</v>
      </c>
    </row>
    <row r="39" spans="1:2" x14ac:dyDescent="0.25">
      <c r="B39" s="16" t="s">
        <v>209</v>
      </c>
    </row>
    <row r="41" spans="1:2" x14ac:dyDescent="0.25">
      <c r="B41" s="16" t="s">
        <v>210</v>
      </c>
    </row>
    <row r="42" spans="1:2" x14ac:dyDescent="0.25">
      <c r="B42" s="16" t="s">
        <v>211</v>
      </c>
    </row>
    <row r="43" spans="1:2" x14ac:dyDescent="0.25">
      <c r="B43" s="16" t="s">
        <v>212</v>
      </c>
    </row>
    <row r="47" spans="1:2" x14ac:dyDescent="0.25">
      <c r="A47" s="17" t="str">
        <f>HYPERLINK("#'CASINO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S57"/>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HYPERLINK("#'INDEX'!B33", "Link to index")</f>
        <v>Link to index</v>
      </c>
    </row>
    <row r="2" spans="1:19" ht="15.75" customHeight="1" x14ac:dyDescent="0.25">
      <c r="A2" s="287" t="s">
        <v>280</v>
      </c>
      <c r="B2" s="286"/>
      <c r="C2" s="286"/>
      <c r="D2" s="286"/>
      <c r="E2" s="286"/>
      <c r="F2" s="286"/>
      <c r="G2" s="286"/>
      <c r="H2" s="286"/>
      <c r="I2" s="286"/>
      <c r="J2" s="286"/>
      <c r="K2" s="286"/>
      <c r="L2" s="286"/>
      <c r="M2" s="286"/>
      <c r="N2" s="286"/>
      <c r="O2" s="286"/>
      <c r="P2" s="286"/>
      <c r="Q2" s="286"/>
      <c r="R2" s="286"/>
      <c r="S2" s="286"/>
    </row>
    <row r="3" spans="1:19" ht="15.75" customHeight="1" x14ac:dyDescent="0.25">
      <c r="A3" s="287" t="s">
        <v>51</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70">
        <v>103.852346995386</v>
      </c>
      <c r="C7" s="10" t="s">
        <v>159</v>
      </c>
      <c r="D7" s="70">
        <v>0</v>
      </c>
      <c r="E7" s="10" t="s">
        <v>179</v>
      </c>
      <c r="F7" s="70">
        <v>2.8271187845876402</v>
      </c>
      <c r="G7" s="10" t="s">
        <v>159</v>
      </c>
      <c r="H7" s="70">
        <v>0</v>
      </c>
      <c r="I7" s="10" t="s">
        <v>179</v>
      </c>
      <c r="J7" s="70">
        <v>56.556512905699499</v>
      </c>
      <c r="K7" s="10" t="s">
        <v>159</v>
      </c>
      <c r="L7" s="70">
        <v>0</v>
      </c>
      <c r="M7" s="10" t="s">
        <v>159</v>
      </c>
      <c r="N7" s="70">
        <v>0</v>
      </c>
      <c r="O7" s="10" t="s">
        <v>179</v>
      </c>
      <c r="P7" s="70">
        <v>0</v>
      </c>
      <c r="Q7" s="10" t="s">
        <v>241</v>
      </c>
      <c r="R7" s="70">
        <v>6.4661634845266001</v>
      </c>
      <c r="S7" s="10" t="s">
        <v>181</v>
      </c>
    </row>
    <row r="8" spans="1:19" x14ac:dyDescent="0.25">
      <c r="A8" s="12" t="s">
        <v>171</v>
      </c>
      <c r="B8" s="70">
        <v>114.25592795510499</v>
      </c>
      <c r="C8" s="10" t="s">
        <v>159</v>
      </c>
      <c r="D8" s="70">
        <v>0</v>
      </c>
      <c r="E8" s="10" t="s">
        <v>179</v>
      </c>
      <c r="F8" s="70">
        <v>12.906544083964899</v>
      </c>
      <c r="G8" s="10" t="s">
        <v>159</v>
      </c>
      <c r="H8" s="70">
        <v>0</v>
      </c>
      <c r="I8" s="10" t="s">
        <v>179</v>
      </c>
      <c r="J8" s="70">
        <v>99.179069792578701</v>
      </c>
      <c r="K8" s="10" t="s">
        <v>159</v>
      </c>
      <c r="L8" s="70">
        <v>0</v>
      </c>
      <c r="M8" s="10" t="s">
        <v>159</v>
      </c>
      <c r="N8" s="70">
        <v>0</v>
      </c>
      <c r="O8" s="10" t="s">
        <v>179</v>
      </c>
      <c r="P8" s="70">
        <v>0</v>
      </c>
      <c r="Q8" s="10" t="s">
        <v>241</v>
      </c>
      <c r="R8" s="70">
        <v>10.202886555212499</v>
      </c>
      <c r="S8" s="10" t="s">
        <v>181</v>
      </c>
    </row>
    <row r="9" spans="1:19" x14ac:dyDescent="0.25">
      <c r="A9" s="12" t="s">
        <v>172</v>
      </c>
      <c r="B9" s="70">
        <v>116.51902534813701</v>
      </c>
      <c r="C9" s="10" t="s">
        <v>159</v>
      </c>
      <c r="D9" s="70">
        <v>0</v>
      </c>
      <c r="E9" s="10" t="s">
        <v>179</v>
      </c>
      <c r="F9" s="70">
        <v>57.937707421199399</v>
      </c>
      <c r="G9" s="10" t="s">
        <v>159</v>
      </c>
      <c r="H9" s="70">
        <v>0</v>
      </c>
      <c r="I9" s="10" t="s">
        <v>179</v>
      </c>
      <c r="J9" s="70">
        <v>120.533181821848</v>
      </c>
      <c r="K9" s="10" t="s">
        <v>159</v>
      </c>
      <c r="L9" s="70">
        <v>4.6785419461355904</v>
      </c>
      <c r="M9" s="10" t="s">
        <v>159</v>
      </c>
      <c r="N9" s="70">
        <v>0</v>
      </c>
      <c r="O9" s="10" t="s">
        <v>179</v>
      </c>
      <c r="P9" s="70">
        <v>0</v>
      </c>
      <c r="Q9" s="10" t="s">
        <v>241</v>
      </c>
      <c r="R9" s="70">
        <v>12.4571292627014</v>
      </c>
      <c r="S9" s="10" t="s">
        <v>181</v>
      </c>
    </row>
    <row r="10" spans="1:19" x14ac:dyDescent="0.25">
      <c r="A10" s="12" t="s">
        <v>173</v>
      </c>
      <c r="B10" s="70">
        <v>122.512078134988</v>
      </c>
      <c r="C10" s="10" t="s">
        <v>159</v>
      </c>
      <c r="D10" s="70">
        <v>0</v>
      </c>
      <c r="E10" s="10" t="s">
        <v>179</v>
      </c>
      <c r="F10" s="70">
        <v>77.025918385950007</v>
      </c>
      <c r="G10" s="10" t="s">
        <v>159</v>
      </c>
      <c r="H10" s="70">
        <v>80.263771319302293</v>
      </c>
      <c r="I10" s="10" t="s">
        <v>159</v>
      </c>
      <c r="J10" s="70">
        <v>143.011377644704</v>
      </c>
      <c r="K10" s="10" t="s">
        <v>159</v>
      </c>
      <c r="L10" s="70">
        <v>22.355599298460401</v>
      </c>
      <c r="M10" s="10" t="s">
        <v>159</v>
      </c>
      <c r="N10" s="70">
        <v>0</v>
      </c>
      <c r="O10" s="10" t="s">
        <v>179</v>
      </c>
      <c r="P10" s="70">
        <v>0</v>
      </c>
      <c r="Q10" s="10" t="s">
        <v>241</v>
      </c>
      <c r="R10" s="70">
        <v>29.4353652335638</v>
      </c>
      <c r="S10" s="10" t="s">
        <v>181</v>
      </c>
    </row>
    <row r="11" spans="1:19" x14ac:dyDescent="0.25">
      <c r="A11" s="12" t="s">
        <v>174</v>
      </c>
      <c r="B11" s="70">
        <v>139.31009848665801</v>
      </c>
      <c r="C11" s="10" t="s">
        <v>159</v>
      </c>
      <c r="D11" s="70">
        <v>178.61029517783001</v>
      </c>
      <c r="E11" s="10" t="s">
        <v>180</v>
      </c>
      <c r="F11" s="70">
        <v>85.023694212507095</v>
      </c>
      <c r="G11" s="10" t="s">
        <v>159</v>
      </c>
      <c r="H11" s="70">
        <v>101.255253185774</v>
      </c>
      <c r="I11" s="10" t="s">
        <v>159</v>
      </c>
      <c r="J11" s="70">
        <v>169.03459743262201</v>
      </c>
      <c r="K11" s="10" t="s">
        <v>159</v>
      </c>
      <c r="L11" s="70">
        <v>36.480223810258302</v>
      </c>
      <c r="M11" s="10" t="s">
        <v>159</v>
      </c>
      <c r="N11" s="70">
        <v>0</v>
      </c>
      <c r="O11" s="10" t="s">
        <v>179</v>
      </c>
      <c r="P11" s="70">
        <v>0</v>
      </c>
      <c r="Q11" s="10" t="s">
        <v>241</v>
      </c>
      <c r="R11" s="70">
        <v>96.750335065609207</v>
      </c>
      <c r="S11" s="10" t="s">
        <v>181</v>
      </c>
    </row>
    <row r="12" spans="1:19" x14ac:dyDescent="0.25">
      <c r="A12" s="12" t="s">
        <v>175</v>
      </c>
      <c r="B12" s="70">
        <v>159.96908317602399</v>
      </c>
      <c r="C12" s="10" t="s">
        <v>159</v>
      </c>
      <c r="D12" s="70">
        <v>195.010583359766</v>
      </c>
      <c r="E12" s="10" t="s">
        <v>159</v>
      </c>
      <c r="F12" s="70">
        <v>90.776116463065406</v>
      </c>
      <c r="G12" s="10" t="s">
        <v>159</v>
      </c>
      <c r="H12" s="70">
        <v>119.352724293113</v>
      </c>
      <c r="I12" s="10" t="s">
        <v>159</v>
      </c>
      <c r="J12" s="70">
        <v>185.845002505395</v>
      </c>
      <c r="K12" s="10" t="s">
        <v>159</v>
      </c>
      <c r="L12" s="70">
        <v>56.411664559917099</v>
      </c>
      <c r="M12" s="10" t="s">
        <v>159</v>
      </c>
      <c r="N12" s="70">
        <v>0</v>
      </c>
      <c r="O12" s="10" t="s">
        <v>179</v>
      </c>
      <c r="P12" s="70">
        <v>0</v>
      </c>
      <c r="Q12" s="10" t="s">
        <v>241</v>
      </c>
      <c r="R12" s="70">
        <v>107.816665098949</v>
      </c>
      <c r="S12" s="10" t="s">
        <v>181</v>
      </c>
    </row>
    <row r="13" spans="1:19" x14ac:dyDescent="0.25">
      <c r="A13" s="12" t="s">
        <v>176</v>
      </c>
      <c r="B13" s="70">
        <v>111.374986684379</v>
      </c>
      <c r="C13" s="10" t="s">
        <v>159</v>
      </c>
      <c r="D13" s="70">
        <v>141.21195612455699</v>
      </c>
      <c r="E13" s="10" t="s">
        <v>159</v>
      </c>
      <c r="F13" s="70">
        <v>72.508354488475803</v>
      </c>
      <c r="G13" s="10" t="s">
        <v>159</v>
      </c>
      <c r="H13" s="70">
        <v>105.239379749958</v>
      </c>
      <c r="I13" s="10" t="s">
        <v>159</v>
      </c>
      <c r="J13" s="70">
        <v>165.50810585874601</v>
      </c>
      <c r="K13" s="10" t="s">
        <v>159</v>
      </c>
      <c r="L13" s="70">
        <v>71.983249823480904</v>
      </c>
      <c r="M13" s="10" t="s">
        <v>159</v>
      </c>
      <c r="N13" s="70">
        <v>0</v>
      </c>
      <c r="O13" s="10" t="s">
        <v>179</v>
      </c>
      <c r="P13" s="70">
        <v>0</v>
      </c>
      <c r="Q13" s="10" t="s">
        <v>241</v>
      </c>
      <c r="R13" s="70">
        <v>84.694337604579403</v>
      </c>
      <c r="S13" s="10" t="s">
        <v>181</v>
      </c>
    </row>
    <row r="14" spans="1:19" x14ac:dyDescent="0.25">
      <c r="A14" s="12" t="s">
        <v>177</v>
      </c>
      <c r="B14" s="70">
        <v>109.092627249738</v>
      </c>
      <c r="C14" s="10" t="s">
        <v>159</v>
      </c>
      <c r="D14" s="70">
        <v>147.11714093686101</v>
      </c>
      <c r="E14" s="10" t="s">
        <v>159</v>
      </c>
      <c r="F14" s="70">
        <v>95.296871674824402</v>
      </c>
      <c r="G14" s="10" t="s">
        <v>159</v>
      </c>
      <c r="H14" s="70">
        <v>119.7424766809</v>
      </c>
      <c r="I14" s="10" t="s">
        <v>187</v>
      </c>
      <c r="J14" s="70">
        <v>184.280968562456</v>
      </c>
      <c r="K14" s="10" t="s">
        <v>159</v>
      </c>
      <c r="L14" s="70">
        <v>65.687262741069205</v>
      </c>
      <c r="M14" s="10" t="s">
        <v>159</v>
      </c>
      <c r="N14" s="70">
        <v>0</v>
      </c>
      <c r="O14" s="10" t="s">
        <v>179</v>
      </c>
      <c r="P14" s="70">
        <v>0</v>
      </c>
      <c r="Q14" s="10" t="s">
        <v>241</v>
      </c>
      <c r="R14" s="70">
        <v>90.825686170011295</v>
      </c>
      <c r="S14" s="10" t="s">
        <v>181</v>
      </c>
    </row>
    <row r="15" spans="1:19" x14ac:dyDescent="0.25">
      <c r="A15" s="12" t="s">
        <v>178</v>
      </c>
      <c r="B15" s="70">
        <v>112.50837718490099</v>
      </c>
      <c r="C15" s="10" t="s">
        <v>159</v>
      </c>
      <c r="D15" s="70">
        <v>152.37534079095201</v>
      </c>
      <c r="E15" s="10" t="s">
        <v>159</v>
      </c>
      <c r="F15" s="70">
        <v>103.564332633335</v>
      </c>
      <c r="G15" s="10" t="s">
        <v>159</v>
      </c>
      <c r="H15" s="70">
        <v>135.59123554541799</v>
      </c>
      <c r="I15" s="10" t="s">
        <v>159</v>
      </c>
      <c r="J15" s="70">
        <v>210.30479340770299</v>
      </c>
      <c r="K15" s="10" t="s">
        <v>159</v>
      </c>
      <c r="L15" s="70">
        <v>75.532060541881705</v>
      </c>
      <c r="M15" s="10" t="s">
        <v>159</v>
      </c>
      <c r="N15" s="70">
        <v>0</v>
      </c>
      <c r="O15" s="10" t="s">
        <v>179</v>
      </c>
      <c r="P15" s="70">
        <v>0</v>
      </c>
      <c r="Q15" s="10" t="s">
        <v>241</v>
      </c>
      <c r="R15" s="70">
        <v>97.904229882261106</v>
      </c>
      <c r="S15" s="10" t="s">
        <v>181</v>
      </c>
    </row>
    <row r="16" spans="1:19" x14ac:dyDescent="0.25">
      <c r="A16" s="12" t="s">
        <v>182</v>
      </c>
      <c r="B16" s="70">
        <v>132.033614521217</v>
      </c>
      <c r="C16" s="10" t="s">
        <v>159</v>
      </c>
      <c r="D16" s="70">
        <v>160.38399590133699</v>
      </c>
      <c r="E16" s="10" t="s">
        <v>159</v>
      </c>
      <c r="F16" s="70">
        <v>110.44902271526701</v>
      </c>
      <c r="G16" s="10" t="s">
        <v>159</v>
      </c>
      <c r="H16" s="70">
        <v>160.04756390073399</v>
      </c>
      <c r="I16" s="10" t="s">
        <v>159</v>
      </c>
      <c r="J16" s="70">
        <v>240.988156755647</v>
      </c>
      <c r="K16" s="10" t="s">
        <v>159</v>
      </c>
      <c r="L16" s="70">
        <v>85.750454221748399</v>
      </c>
      <c r="M16" s="10" t="s">
        <v>159</v>
      </c>
      <c r="N16" s="70">
        <v>0</v>
      </c>
      <c r="O16" s="10" t="s">
        <v>179</v>
      </c>
      <c r="P16" s="70">
        <v>0</v>
      </c>
      <c r="Q16" s="10" t="s">
        <v>241</v>
      </c>
      <c r="R16" s="70">
        <v>108.14613737360899</v>
      </c>
      <c r="S16" s="10" t="s">
        <v>181</v>
      </c>
    </row>
    <row r="17" spans="1:19" x14ac:dyDescent="0.25">
      <c r="A17" s="12" t="s">
        <v>183</v>
      </c>
      <c r="B17" s="70">
        <v>124.264638975816</v>
      </c>
      <c r="C17" s="10" t="s">
        <v>159</v>
      </c>
      <c r="D17" s="70">
        <v>180.053264271171</v>
      </c>
      <c r="E17" s="10" t="s">
        <v>159</v>
      </c>
      <c r="F17" s="70">
        <v>122.673611111111</v>
      </c>
      <c r="G17" s="10" t="s">
        <v>159</v>
      </c>
      <c r="H17" s="70">
        <v>178.41092650108999</v>
      </c>
      <c r="I17" s="10" t="s">
        <v>159</v>
      </c>
      <c r="J17" s="70">
        <v>249.57177699805499</v>
      </c>
      <c r="K17" s="10" t="s">
        <v>159</v>
      </c>
      <c r="L17" s="70">
        <v>85.813397520026598</v>
      </c>
      <c r="M17" s="10" t="s">
        <v>159</v>
      </c>
      <c r="N17" s="70">
        <v>0</v>
      </c>
      <c r="O17" s="10" t="s">
        <v>179</v>
      </c>
      <c r="P17" s="70">
        <v>0</v>
      </c>
      <c r="Q17" s="10" t="s">
        <v>241</v>
      </c>
      <c r="R17" s="70">
        <v>118.755435722755</v>
      </c>
      <c r="S17" s="10" t="s">
        <v>181</v>
      </c>
    </row>
    <row r="18" spans="1:19" x14ac:dyDescent="0.25">
      <c r="A18" s="12" t="s">
        <v>184</v>
      </c>
      <c r="B18" s="70">
        <v>122.475166047199</v>
      </c>
      <c r="C18" s="10" t="s">
        <v>159</v>
      </c>
      <c r="D18" s="70">
        <v>197.73740707580299</v>
      </c>
      <c r="E18" s="10" t="s">
        <v>159</v>
      </c>
      <c r="F18" s="70">
        <v>138.61004281503801</v>
      </c>
      <c r="G18" s="10" t="s">
        <v>159</v>
      </c>
      <c r="H18" s="70">
        <v>185.34053371832201</v>
      </c>
      <c r="I18" s="10" t="s">
        <v>159</v>
      </c>
      <c r="J18" s="70">
        <v>244.59891305118001</v>
      </c>
      <c r="K18" s="10" t="s">
        <v>159</v>
      </c>
      <c r="L18" s="70">
        <v>75.580391352681502</v>
      </c>
      <c r="M18" s="10" t="s">
        <v>159</v>
      </c>
      <c r="N18" s="70">
        <v>212.42866940429101</v>
      </c>
      <c r="O18" s="10" t="s">
        <v>255</v>
      </c>
      <c r="P18" s="70">
        <v>0</v>
      </c>
      <c r="Q18" s="10" t="s">
        <v>241</v>
      </c>
      <c r="R18" s="70">
        <v>178.24986941966301</v>
      </c>
      <c r="S18" s="10" t="s">
        <v>159</v>
      </c>
    </row>
    <row r="19" spans="1:19" x14ac:dyDescent="0.25">
      <c r="A19" s="12" t="s">
        <v>185</v>
      </c>
      <c r="B19" s="70">
        <v>120.133762382485</v>
      </c>
      <c r="C19" s="10" t="s">
        <v>159</v>
      </c>
      <c r="D19" s="70">
        <v>216.60742586392001</v>
      </c>
      <c r="E19" s="10" t="s">
        <v>159</v>
      </c>
      <c r="F19" s="70">
        <v>154.79427465945099</v>
      </c>
      <c r="G19" s="10" t="s">
        <v>159</v>
      </c>
      <c r="H19" s="70">
        <v>168.80664580819101</v>
      </c>
      <c r="I19" s="10" t="s">
        <v>198</v>
      </c>
      <c r="J19" s="70">
        <v>258.46310443466598</v>
      </c>
      <c r="K19" s="10" t="s">
        <v>159</v>
      </c>
      <c r="L19" s="70">
        <v>76.735994184399402</v>
      </c>
      <c r="M19" s="10" t="s">
        <v>159</v>
      </c>
      <c r="N19" s="70">
        <v>213.91258855605901</v>
      </c>
      <c r="O19" s="10" t="s">
        <v>229</v>
      </c>
      <c r="P19" s="70">
        <v>0</v>
      </c>
      <c r="Q19" s="10" t="s">
        <v>241</v>
      </c>
      <c r="R19" s="70">
        <v>182.66732998742501</v>
      </c>
      <c r="S19" s="10" t="s">
        <v>159</v>
      </c>
    </row>
    <row r="20" spans="1:19" x14ac:dyDescent="0.25">
      <c r="A20" s="12" t="s">
        <v>186</v>
      </c>
      <c r="B20" s="70">
        <v>129.76966389904101</v>
      </c>
      <c r="C20" s="10" t="s">
        <v>159</v>
      </c>
      <c r="D20" s="70">
        <v>187.99303540160801</v>
      </c>
      <c r="E20" s="10" t="s">
        <v>159</v>
      </c>
      <c r="F20" s="70">
        <v>171.891987696272</v>
      </c>
      <c r="G20" s="10" t="s">
        <v>159</v>
      </c>
      <c r="H20" s="70">
        <v>179.84001351099701</v>
      </c>
      <c r="I20" s="10" t="s">
        <v>159</v>
      </c>
      <c r="J20" s="70">
        <v>239.760269798058</v>
      </c>
      <c r="K20" s="10" t="s">
        <v>159</v>
      </c>
      <c r="L20" s="70">
        <v>79.353404963021006</v>
      </c>
      <c r="M20" s="10" t="s">
        <v>159</v>
      </c>
      <c r="N20" s="70">
        <v>214.514299212152</v>
      </c>
      <c r="O20" s="10" t="s">
        <v>256</v>
      </c>
      <c r="P20" s="70">
        <v>0</v>
      </c>
      <c r="Q20" s="10" t="s">
        <v>241</v>
      </c>
      <c r="R20" s="70">
        <v>174.275990766288</v>
      </c>
      <c r="S20" s="10" t="s">
        <v>159</v>
      </c>
    </row>
    <row r="21" spans="1:19" x14ac:dyDescent="0.25">
      <c r="A21" s="12" t="s">
        <v>188</v>
      </c>
      <c r="B21" s="70">
        <v>125.12238678992701</v>
      </c>
      <c r="C21" s="10" t="s">
        <v>159</v>
      </c>
      <c r="D21" s="70">
        <v>196.87972333093401</v>
      </c>
      <c r="E21" s="10" t="s">
        <v>159</v>
      </c>
      <c r="F21" s="70">
        <v>161.160158168626</v>
      </c>
      <c r="G21" s="10" t="s">
        <v>159</v>
      </c>
      <c r="H21" s="70">
        <v>181.51815053955599</v>
      </c>
      <c r="I21" s="10" t="s">
        <v>159</v>
      </c>
      <c r="J21" s="70">
        <v>234.55229249892199</v>
      </c>
      <c r="K21" s="10" t="s">
        <v>159</v>
      </c>
      <c r="L21" s="70">
        <v>82.818754541358601</v>
      </c>
      <c r="M21" s="10" t="s">
        <v>159</v>
      </c>
      <c r="N21" s="70">
        <v>216.742484048254</v>
      </c>
      <c r="O21" s="10" t="s">
        <v>257</v>
      </c>
      <c r="P21" s="70">
        <v>0</v>
      </c>
      <c r="Q21" s="10" t="s">
        <v>241</v>
      </c>
      <c r="R21" s="70">
        <v>177.34533922222499</v>
      </c>
      <c r="S21" s="10" t="s">
        <v>159</v>
      </c>
    </row>
    <row r="22" spans="1:19" x14ac:dyDescent="0.25">
      <c r="A22" s="12" t="s">
        <v>189</v>
      </c>
      <c r="B22" s="70">
        <v>121.420973039686</v>
      </c>
      <c r="C22" s="10" t="s">
        <v>159</v>
      </c>
      <c r="D22" s="70">
        <v>195.96009862906899</v>
      </c>
      <c r="E22" s="10" t="s">
        <v>159</v>
      </c>
      <c r="F22" s="70">
        <v>115.108667853699</v>
      </c>
      <c r="G22" s="10" t="s">
        <v>159</v>
      </c>
      <c r="H22" s="70">
        <v>167.44526476108101</v>
      </c>
      <c r="I22" s="10" t="s">
        <v>159</v>
      </c>
      <c r="J22" s="70">
        <v>223.27887227818201</v>
      </c>
      <c r="K22" s="10" t="s">
        <v>159</v>
      </c>
      <c r="L22" s="70">
        <v>78.713953288164205</v>
      </c>
      <c r="M22" s="10" t="s">
        <v>159</v>
      </c>
      <c r="N22" s="70">
        <v>203.75004156537599</v>
      </c>
      <c r="O22" s="10" t="s">
        <v>258</v>
      </c>
      <c r="P22" s="70">
        <v>0</v>
      </c>
      <c r="Q22" s="10" t="s">
        <v>241</v>
      </c>
      <c r="R22" s="70">
        <v>169.38441458061499</v>
      </c>
      <c r="S22" s="10" t="s">
        <v>159</v>
      </c>
    </row>
    <row r="23" spans="1:19" x14ac:dyDescent="0.25">
      <c r="A23" s="12" t="s">
        <v>190</v>
      </c>
      <c r="B23" s="70">
        <v>124.198972647847</v>
      </c>
      <c r="C23" s="10" t="s">
        <v>159</v>
      </c>
      <c r="D23" s="70">
        <v>207.55904423696001</v>
      </c>
      <c r="E23" s="10" t="s">
        <v>159</v>
      </c>
      <c r="F23" s="70">
        <v>99.350749510542002</v>
      </c>
      <c r="G23" s="10" t="s">
        <v>159</v>
      </c>
      <c r="H23" s="70">
        <v>175.16343840949801</v>
      </c>
      <c r="I23" s="10" t="s">
        <v>159</v>
      </c>
      <c r="J23" s="70">
        <v>227.70800054820501</v>
      </c>
      <c r="K23" s="10" t="s">
        <v>159</v>
      </c>
      <c r="L23" s="70">
        <v>77.306996362008704</v>
      </c>
      <c r="M23" s="10" t="s">
        <v>159</v>
      </c>
      <c r="N23" s="70">
        <v>204.37007923537101</v>
      </c>
      <c r="O23" s="10" t="s">
        <v>259</v>
      </c>
      <c r="P23" s="70">
        <v>0</v>
      </c>
      <c r="Q23" s="10" t="s">
        <v>241</v>
      </c>
      <c r="R23" s="70">
        <v>174.78724426382399</v>
      </c>
      <c r="S23" s="10" t="s">
        <v>159</v>
      </c>
    </row>
    <row r="24" spans="1:19" x14ac:dyDescent="0.25">
      <c r="A24" s="12" t="s">
        <v>191</v>
      </c>
      <c r="B24" s="70">
        <v>122.850249604056</v>
      </c>
      <c r="C24" s="10" t="s">
        <v>260</v>
      </c>
      <c r="D24" s="70">
        <v>205.35779664830801</v>
      </c>
      <c r="E24" s="10" t="s">
        <v>159</v>
      </c>
      <c r="F24" s="70">
        <v>98.572850525430397</v>
      </c>
      <c r="G24" s="10" t="s">
        <v>159</v>
      </c>
      <c r="H24" s="70">
        <v>180.36546124829599</v>
      </c>
      <c r="I24" s="10" t="s">
        <v>159</v>
      </c>
      <c r="J24" s="70">
        <v>224.91240479517299</v>
      </c>
      <c r="K24" s="10" t="s">
        <v>159</v>
      </c>
      <c r="L24" s="70">
        <v>72.724791232788107</v>
      </c>
      <c r="M24" s="10" t="s">
        <v>159</v>
      </c>
      <c r="N24" s="70">
        <v>203.23102701223399</v>
      </c>
      <c r="O24" s="10" t="s">
        <v>261</v>
      </c>
      <c r="P24" s="70">
        <v>0</v>
      </c>
      <c r="Q24" s="10" t="s">
        <v>241</v>
      </c>
      <c r="R24" s="70">
        <v>174.18156538217099</v>
      </c>
      <c r="S24" s="10" t="s">
        <v>159</v>
      </c>
    </row>
    <row r="25" spans="1:19" x14ac:dyDescent="0.25">
      <c r="A25" s="12" t="s">
        <v>192</v>
      </c>
      <c r="B25" s="70">
        <v>117.681382320304</v>
      </c>
      <c r="C25" s="10" t="s">
        <v>159</v>
      </c>
      <c r="D25" s="70">
        <v>207.21546655622501</v>
      </c>
      <c r="E25" s="10" t="s">
        <v>159</v>
      </c>
      <c r="F25" s="70">
        <v>93.388808009603395</v>
      </c>
      <c r="G25" s="10" t="s">
        <v>159</v>
      </c>
      <c r="H25" s="70">
        <v>181.920114619853</v>
      </c>
      <c r="I25" s="10" t="s">
        <v>159</v>
      </c>
      <c r="J25" s="70">
        <v>218.77082576177801</v>
      </c>
      <c r="K25" s="10" t="s">
        <v>159</v>
      </c>
      <c r="L25" s="70">
        <v>72.771173521091995</v>
      </c>
      <c r="M25" s="10" t="s">
        <v>159</v>
      </c>
      <c r="N25" s="70">
        <v>188.80276533268699</v>
      </c>
      <c r="O25" s="10" t="s">
        <v>262</v>
      </c>
      <c r="P25" s="70">
        <v>0</v>
      </c>
      <c r="Q25" s="10" t="s">
        <v>241</v>
      </c>
      <c r="R25" s="70">
        <v>170.65244624726799</v>
      </c>
      <c r="S25" s="10" t="s">
        <v>159</v>
      </c>
    </row>
    <row r="26" spans="1:19" x14ac:dyDescent="0.25">
      <c r="A26" s="12" t="s">
        <v>193</v>
      </c>
      <c r="B26" s="70">
        <v>111.84988768823899</v>
      </c>
      <c r="C26" s="10" t="s">
        <v>159</v>
      </c>
      <c r="D26" s="70">
        <v>213.88199777449699</v>
      </c>
      <c r="E26" s="10" t="s">
        <v>159</v>
      </c>
      <c r="F26" s="70">
        <v>106.514920078461</v>
      </c>
      <c r="G26" s="10" t="s">
        <v>159</v>
      </c>
      <c r="H26" s="70">
        <v>185.11921765945601</v>
      </c>
      <c r="I26" s="10" t="s">
        <v>159</v>
      </c>
      <c r="J26" s="70">
        <v>218.39041704377499</v>
      </c>
      <c r="K26" s="10" t="s">
        <v>159</v>
      </c>
      <c r="L26" s="70">
        <v>72.019606172536299</v>
      </c>
      <c r="M26" s="10" t="s">
        <v>159</v>
      </c>
      <c r="N26" s="70">
        <v>191.23071304095299</v>
      </c>
      <c r="O26" s="10" t="s">
        <v>159</v>
      </c>
      <c r="P26" s="70">
        <v>0</v>
      </c>
      <c r="Q26" s="10" t="s">
        <v>241</v>
      </c>
      <c r="R26" s="70">
        <v>173.990780230181</v>
      </c>
      <c r="S26" s="10" t="s">
        <v>159</v>
      </c>
    </row>
    <row r="27" spans="1:19" x14ac:dyDescent="0.25">
      <c r="A27" s="12" t="s">
        <v>194</v>
      </c>
      <c r="B27" s="70">
        <v>108.282110196841</v>
      </c>
      <c r="C27" s="10" t="s">
        <v>159</v>
      </c>
      <c r="D27" s="70">
        <v>230.249662280482</v>
      </c>
      <c r="E27" s="10" t="s">
        <v>159</v>
      </c>
      <c r="F27" s="70">
        <v>130.97772546728001</v>
      </c>
      <c r="G27" s="10" t="s">
        <v>159</v>
      </c>
      <c r="H27" s="70">
        <v>196.04859713869101</v>
      </c>
      <c r="I27" s="10" t="s">
        <v>159</v>
      </c>
      <c r="J27" s="70">
        <v>215.450949566069</v>
      </c>
      <c r="K27" s="10" t="s">
        <v>159</v>
      </c>
      <c r="L27" s="70">
        <v>73.426660553384906</v>
      </c>
      <c r="M27" s="10" t="s">
        <v>159</v>
      </c>
      <c r="N27" s="70">
        <v>206.70888591206199</v>
      </c>
      <c r="O27" s="10" t="s">
        <v>159</v>
      </c>
      <c r="P27" s="70">
        <v>0</v>
      </c>
      <c r="Q27" s="10" t="s">
        <v>241</v>
      </c>
      <c r="R27" s="70">
        <v>185.44998446854299</v>
      </c>
      <c r="S27" s="10" t="s">
        <v>159</v>
      </c>
    </row>
    <row r="28" spans="1:19" x14ac:dyDescent="0.25">
      <c r="A28" s="12" t="s">
        <v>196</v>
      </c>
      <c r="B28" s="70">
        <v>107.278448953732</v>
      </c>
      <c r="C28" s="10" t="s">
        <v>159</v>
      </c>
      <c r="D28" s="70">
        <v>247.34011664011501</v>
      </c>
      <c r="E28" s="10" t="s">
        <v>159</v>
      </c>
      <c r="F28" s="70">
        <v>156.84406743473701</v>
      </c>
      <c r="G28" s="10" t="s">
        <v>159</v>
      </c>
      <c r="H28" s="70">
        <v>203.19426336744999</v>
      </c>
      <c r="I28" s="10" t="s">
        <v>159</v>
      </c>
      <c r="J28" s="70">
        <v>211.41742122695999</v>
      </c>
      <c r="K28" s="10" t="s">
        <v>159</v>
      </c>
      <c r="L28" s="70">
        <v>73.232201263469705</v>
      </c>
      <c r="M28" s="10" t="s">
        <v>159</v>
      </c>
      <c r="N28" s="70">
        <v>206.699838899729</v>
      </c>
      <c r="O28" s="10" t="s">
        <v>159</v>
      </c>
      <c r="P28" s="70">
        <v>0</v>
      </c>
      <c r="Q28" s="10" t="s">
        <v>241</v>
      </c>
      <c r="R28" s="70">
        <v>192.48416286800699</v>
      </c>
      <c r="S28" s="10" t="s">
        <v>159</v>
      </c>
    </row>
    <row r="29" spans="1:19" x14ac:dyDescent="0.25">
      <c r="A29" s="12" t="s">
        <v>197</v>
      </c>
      <c r="B29" s="70">
        <v>105.451219704496</v>
      </c>
      <c r="C29" s="10" t="s">
        <v>159</v>
      </c>
      <c r="D29" s="70">
        <v>249.96382279950299</v>
      </c>
      <c r="E29" s="10" t="s">
        <v>159</v>
      </c>
      <c r="F29" s="70">
        <v>169.77998062606099</v>
      </c>
      <c r="G29" s="10" t="s">
        <v>159</v>
      </c>
      <c r="H29" s="70">
        <v>203.04636201541899</v>
      </c>
      <c r="I29" s="10" t="s">
        <v>159</v>
      </c>
      <c r="J29" s="70">
        <v>195.84692164444701</v>
      </c>
      <c r="K29" s="10" t="s">
        <v>159</v>
      </c>
      <c r="L29" s="70">
        <v>70.062522083938603</v>
      </c>
      <c r="M29" s="10" t="s">
        <v>159</v>
      </c>
      <c r="N29" s="70">
        <v>200.196353541815</v>
      </c>
      <c r="O29" s="10" t="s">
        <v>159</v>
      </c>
      <c r="P29" s="70">
        <v>0</v>
      </c>
      <c r="Q29" s="10" t="s">
        <v>241</v>
      </c>
      <c r="R29" s="70">
        <v>190.788557239379</v>
      </c>
      <c r="S29" s="10" t="s">
        <v>159</v>
      </c>
    </row>
    <row r="30" spans="1:19" x14ac:dyDescent="0.25">
      <c r="A30" s="12" t="s">
        <v>199</v>
      </c>
      <c r="B30" s="70">
        <v>100.36093611724201</v>
      </c>
      <c r="C30" s="10" t="s">
        <v>159</v>
      </c>
      <c r="D30" s="70">
        <v>258.46801581276998</v>
      </c>
      <c r="E30" s="10" t="s">
        <v>159</v>
      </c>
      <c r="F30" s="70">
        <v>210.99310965461501</v>
      </c>
      <c r="G30" s="10" t="s">
        <v>159</v>
      </c>
      <c r="H30" s="70">
        <v>210.61031582881799</v>
      </c>
      <c r="I30" s="10" t="s">
        <v>159</v>
      </c>
      <c r="J30" s="70">
        <v>196.21262368333001</v>
      </c>
      <c r="K30" s="10" t="s">
        <v>159</v>
      </c>
      <c r="L30" s="70">
        <v>66.464284071569793</v>
      </c>
      <c r="M30" s="10" t="s">
        <v>159</v>
      </c>
      <c r="N30" s="70">
        <v>204.599877429862</v>
      </c>
      <c r="O30" s="10" t="s">
        <v>159</v>
      </c>
      <c r="P30" s="70">
        <v>0</v>
      </c>
      <c r="Q30" s="10" t="s">
        <v>241</v>
      </c>
      <c r="R30" s="70">
        <v>196.63828073946601</v>
      </c>
      <c r="S30" s="10" t="s">
        <v>159</v>
      </c>
    </row>
    <row r="31" spans="1:19" x14ac:dyDescent="0.25">
      <c r="A31" s="12" t="s">
        <v>200</v>
      </c>
      <c r="B31" s="70">
        <v>98.345422162566805</v>
      </c>
      <c r="C31" s="10" t="s">
        <v>159</v>
      </c>
      <c r="D31" s="70">
        <v>264.57229803433597</v>
      </c>
      <c r="E31" s="10" t="s">
        <v>159</v>
      </c>
      <c r="F31" s="70">
        <v>221.46986454848999</v>
      </c>
      <c r="G31" s="10" t="s">
        <v>159</v>
      </c>
      <c r="H31" s="70">
        <v>212.296782943012</v>
      </c>
      <c r="I31" s="10" t="s">
        <v>159</v>
      </c>
      <c r="J31" s="70">
        <v>195.29164777078199</v>
      </c>
      <c r="K31" s="10" t="s">
        <v>159</v>
      </c>
      <c r="L31" s="70">
        <v>64.531677647042002</v>
      </c>
      <c r="M31" s="10" t="s">
        <v>263</v>
      </c>
      <c r="N31" s="70">
        <v>199.936214685115</v>
      </c>
      <c r="O31" s="10" t="s">
        <v>159</v>
      </c>
      <c r="P31" s="70">
        <v>0</v>
      </c>
      <c r="Q31" s="10" t="s">
        <v>241</v>
      </c>
      <c r="R31" s="70">
        <v>197.80417535670401</v>
      </c>
      <c r="S31" s="10" t="s">
        <v>159</v>
      </c>
    </row>
    <row r="32" spans="1:19" x14ac:dyDescent="0.25">
      <c r="A32" s="15" t="s">
        <v>203</v>
      </c>
      <c r="B32" s="71">
        <v>73.526234290035603</v>
      </c>
      <c r="C32" s="14" t="s">
        <v>264</v>
      </c>
      <c r="D32" s="71">
        <v>220.879434934165</v>
      </c>
      <c r="E32" s="14" t="s">
        <v>159</v>
      </c>
      <c r="F32" s="71">
        <v>178.148298766436</v>
      </c>
      <c r="G32" s="14" t="s">
        <v>159</v>
      </c>
      <c r="H32" s="71">
        <v>159.24580849186</v>
      </c>
      <c r="I32" s="14" t="s">
        <v>159</v>
      </c>
      <c r="J32" s="71">
        <v>143.82220007088301</v>
      </c>
      <c r="K32" s="14" t="s">
        <v>159</v>
      </c>
      <c r="L32" s="71">
        <v>52.651698265448601</v>
      </c>
      <c r="M32" s="14" t="s">
        <v>159</v>
      </c>
      <c r="N32" s="71">
        <v>143.58626322772</v>
      </c>
      <c r="O32" s="14" t="s">
        <v>159</v>
      </c>
      <c r="P32" s="71">
        <v>0</v>
      </c>
      <c r="Q32" s="14" t="s">
        <v>241</v>
      </c>
      <c r="R32" s="71">
        <v>153.85348867924799</v>
      </c>
      <c r="S32" s="14" t="s">
        <v>159</v>
      </c>
    </row>
    <row r="34" spans="1:2" x14ac:dyDescent="0.25">
      <c r="A34" s="16" t="s">
        <v>204</v>
      </c>
      <c r="B34" s="16" t="s">
        <v>230</v>
      </c>
    </row>
    <row r="36" spans="1:2" x14ac:dyDescent="0.25">
      <c r="B36" s="16" t="s">
        <v>265</v>
      </c>
    </row>
    <row r="37" spans="1:2" x14ac:dyDescent="0.25">
      <c r="B37" s="16" t="s">
        <v>266</v>
      </c>
    </row>
    <row r="38" spans="1:2" x14ac:dyDescent="0.25">
      <c r="B38" s="16" t="s">
        <v>267</v>
      </c>
    </row>
    <row r="39" spans="1:2" x14ac:dyDescent="0.25">
      <c r="B39" s="16" t="s">
        <v>268</v>
      </c>
    </row>
    <row r="40" spans="1:2" x14ac:dyDescent="0.25">
      <c r="B40" s="16" t="s">
        <v>269</v>
      </c>
    </row>
    <row r="41" spans="1:2" x14ac:dyDescent="0.25">
      <c r="B41" s="16" t="s">
        <v>270</v>
      </c>
    </row>
    <row r="42" spans="1:2" x14ac:dyDescent="0.25">
      <c r="B42" s="16" t="s">
        <v>271</v>
      </c>
    </row>
    <row r="43" spans="1:2" x14ac:dyDescent="0.25">
      <c r="B43" s="16" t="s">
        <v>272</v>
      </c>
    </row>
    <row r="44" spans="1:2" x14ac:dyDescent="0.25">
      <c r="B44" s="16" t="s">
        <v>273</v>
      </c>
    </row>
    <row r="45" spans="1:2" x14ac:dyDescent="0.25">
      <c r="B45" s="16" t="s">
        <v>274</v>
      </c>
    </row>
    <row r="46" spans="1:2" x14ac:dyDescent="0.25">
      <c r="B46" s="16" t="s">
        <v>275</v>
      </c>
    </row>
    <row r="47" spans="1:2" x14ac:dyDescent="0.25">
      <c r="B47" s="16" t="s">
        <v>276</v>
      </c>
    </row>
    <row r="48" spans="1:2" x14ac:dyDescent="0.25">
      <c r="B48" s="16" t="s">
        <v>277</v>
      </c>
    </row>
    <row r="49" spans="1:2" x14ac:dyDescent="0.25">
      <c r="B49" s="16" t="s">
        <v>278</v>
      </c>
    </row>
    <row r="51" spans="1:2" x14ac:dyDescent="0.25">
      <c r="B51" s="16" t="s">
        <v>210</v>
      </c>
    </row>
    <row r="52" spans="1:2" x14ac:dyDescent="0.25">
      <c r="B52" s="16" t="s">
        <v>244</v>
      </c>
    </row>
    <row r="53" spans="1:2" x14ac:dyDescent="0.25">
      <c r="B53" s="16" t="s">
        <v>212</v>
      </c>
    </row>
    <row r="56" spans="1:2" x14ac:dyDescent="0.25">
      <c r="A56" s="17" t="str">
        <f>HYPERLINK("#'GAMING_MACHINES 12'!A2", "&lt;&lt;&lt; Previous table")</f>
        <v>&lt;&lt;&lt; Previous table</v>
      </c>
    </row>
    <row r="57" spans="1:2" x14ac:dyDescent="0.25">
      <c r="A57" s="17" t="str">
        <f>HYPERLINK("#'GAMING_MACHINES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S57"/>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HYPERLINK("#'INDEX'!B34", "Link to index")</f>
        <v>Link to index</v>
      </c>
    </row>
    <row r="2" spans="1:19" ht="15.75" customHeight="1" x14ac:dyDescent="0.25">
      <c r="A2" s="287" t="s">
        <v>281</v>
      </c>
      <c r="B2" s="286"/>
      <c r="C2" s="286"/>
      <c r="D2" s="286"/>
      <c r="E2" s="286"/>
      <c r="F2" s="286"/>
      <c r="G2" s="286"/>
      <c r="H2" s="286"/>
      <c r="I2" s="286"/>
      <c r="J2" s="286"/>
      <c r="K2" s="286"/>
      <c r="L2" s="286"/>
      <c r="M2" s="286"/>
      <c r="N2" s="286"/>
      <c r="O2" s="286"/>
      <c r="P2" s="286"/>
      <c r="Q2" s="286"/>
      <c r="R2" s="286"/>
      <c r="S2" s="286"/>
    </row>
    <row r="3" spans="1:19" ht="15.75" customHeight="1" x14ac:dyDescent="0.25">
      <c r="A3" s="287" t="s">
        <v>52</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72">
        <v>189.522343018393</v>
      </c>
      <c r="C7" s="10" t="s">
        <v>159</v>
      </c>
      <c r="D7" s="72">
        <v>0</v>
      </c>
      <c r="E7" s="10" t="s">
        <v>179</v>
      </c>
      <c r="F7" s="72">
        <v>5.1592688229777703</v>
      </c>
      <c r="G7" s="10" t="s">
        <v>159</v>
      </c>
      <c r="H7" s="72">
        <v>0</v>
      </c>
      <c r="I7" s="10" t="s">
        <v>179</v>
      </c>
      <c r="J7" s="72">
        <v>103.21117576008599</v>
      </c>
      <c r="K7" s="10" t="s">
        <v>159</v>
      </c>
      <c r="L7" s="72">
        <v>0</v>
      </c>
      <c r="M7" s="10" t="s">
        <v>159</v>
      </c>
      <c r="N7" s="72">
        <v>0</v>
      </c>
      <c r="O7" s="10" t="s">
        <v>179</v>
      </c>
      <c r="P7" s="72">
        <v>0</v>
      </c>
      <c r="Q7" s="10" t="s">
        <v>241</v>
      </c>
      <c r="R7" s="72">
        <v>11.8002384094594</v>
      </c>
      <c r="S7" s="10" t="s">
        <v>181</v>
      </c>
    </row>
    <row r="8" spans="1:19" x14ac:dyDescent="0.25">
      <c r="A8" s="12" t="s">
        <v>171</v>
      </c>
      <c r="B8" s="72">
        <v>199.99108720734699</v>
      </c>
      <c r="C8" s="10" t="s">
        <v>159</v>
      </c>
      <c r="D8" s="72">
        <v>0</v>
      </c>
      <c r="E8" s="10" t="s">
        <v>179</v>
      </c>
      <c r="F8" s="72">
        <v>22.591333593263801</v>
      </c>
      <c r="G8" s="10" t="s">
        <v>159</v>
      </c>
      <c r="H8" s="72">
        <v>0</v>
      </c>
      <c r="I8" s="10" t="s">
        <v>179</v>
      </c>
      <c r="J8" s="72">
        <v>173.60088313163899</v>
      </c>
      <c r="K8" s="10" t="s">
        <v>159</v>
      </c>
      <c r="L8" s="72">
        <v>0</v>
      </c>
      <c r="M8" s="10" t="s">
        <v>159</v>
      </c>
      <c r="N8" s="72">
        <v>0</v>
      </c>
      <c r="O8" s="10" t="s">
        <v>179</v>
      </c>
      <c r="P8" s="72">
        <v>0</v>
      </c>
      <c r="Q8" s="10" t="s">
        <v>241</v>
      </c>
      <c r="R8" s="72">
        <v>17.858910354585198</v>
      </c>
      <c r="S8" s="10" t="s">
        <v>181</v>
      </c>
    </row>
    <row r="9" spans="1:19" x14ac:dyDescent="0.25">
      <c r="A9" s="12" t="s">
        <v>172</v>
      </c>
      <c r="B9" s="72">
        <v>201.21270496685699</v>
      </c>
      <c r="C9" s="10" t="s">
        <v>159</v>
      </c>
      <c r="D9" s="72">
        <v>0</v>
      </c>
      <c r="E9" s="10" t="s">
        <v>179</v>
      </c>
      <c r="F9" s="72">
        <v>100.05063803929499</v>
      </c>
      <c r="G9" s="10" t="s">
        <v>159</v>
      </c>
      <c r="H9" s="72">
        <v>0</v>
      </c>
      <c r="I9" s="10" t="s">
        <v>179</v>
      </c>
      <c r="J9" s="72">
        <v>208.14461398190801</v>
      </c>
      <c r="K9" s="10" t="s">
        <v>159</v>
      </c>
      <c r="L9" s="72">
        <v>8.0792134801177298</v>
      </c>
      <c r="M9" s="10" t="s">
        <v>159</v>
      </c>
      <c r="N9" s="72">
        <v>0</v>
      </c>
      <c r="O9" s="10" t="s">
        <v>179</v>
      </c>
      <c r="P9" s="72">
        <v>0</v>
      </c>
      <c r="Q9" s="10" t="s">
        <v>241</v>
      </c>
      <c r="R9" s="72">
        <v>21.511788890963501</v>
      </c>
      <c r="S9" s="10" t="s">
        <v>181</v>
      </c>
    </row>
    <row r="10" spans="1:19" x14ac:dyDescent="0.25">
      <c r="A10" s="12" t="s">
        <v>173</v>
      </c>
      <c r="B10" s="72">
        <v>211.561902092808</v>
      </c>
      <c r="C10" s="10" t="s">
        <v>159</v>
      </c>
      <c r="D10" s="72">
        <v>0</v>
      </c>
      <c r="E10" s="10" t="s">
        <v>179</v>
      </c>
      <c r="F10" s="72">
        <v>133.01341428737899</v>
      </c>
      <c r="G10" s="10" t="s">
        <v>159</v>
      </c>
      <c r="H10" s="72">
        <v>138.60475136781</v>
      </c>
      <c r="I10" s="10" t="s">
        <v>159</v>
      </c>
      <c r="J10" s="72">
        <v>246.96143870883901</v>
      </c>
      <c r="K10" s="10" t="s">
        <v>159</v>
      </c>
      <c r="L10" s="72">
        <v>38.605116997490597</v>
      </c>
      <c r="M10" s="10" t="s">
        <v>159</v>
      </c>
      <c r="N10" s="72">
        <v>0</v>
      </c>
      <c r="O10" s="10" t="s">
        <v>179</v>
      </c>
      <c r="P10" s="72">
        <v>0</v>
      </c>
      <c r="Q10" s="10" t="s">
        <v>241</v>
      </c>
      <c r="R10" s="72">
        <v>50.830921754079498</v>
      </c>
      <c r="S10" s="10" t="s">
        <v>181</v>
      </c>
    </row>
    <row r="11" spans="1:19" x14ac:dyDescent="0.25">
      <c r="A11" s="12" t="s">
        <v>174</v>
      </c>
      <c r="B11" s="72">
        <v>237.73124476263001</v>
      </c>
      <c r="C11" s="10" t="s">
        <v>159</v>
      </c>
      <c r="D11" s="72">
        <v>304.79662466187199</v>
      </c>
      <c r="E11" s="10" t="s">
        <v>180</v>
      </c>
      <c r="F11" s="72">
        <v>145.092056347892</v>
      </c>
      <c r="G11" s="10" t="s">
        <v>159</v>
      </c>
      <c r="H11" s="72">
        <v>172.791044153304</v>
      </c>
      <c r="I11" s="10" t="s">
        <v>159</v>
      </c>
      <c r="J11" s="72">
        <v>288.45579532380998</v>
      </c>
      <c r="K11" s="10" t="s">
        <v>159</v>
      </c>
      <c r="L11" s="72">
        <v>62.2531252927268</v>
      </c>
      <c r="M11" s="10" t="s">
        <v>159</v>
      </c>
      <c r="N11" s="72">
        <v>0</v>
      </c>
      <c r="O11" s="10" t="s">
        <v>179</v>
      </c>
      <c r="P11" s="72">
        <v>0</v>
      </c>
      <c r="Q11" s="10" t="s">
        <v>241</v>
      </c>
      <c r="R11" s="72">
        <v>165.10344789219701</v>
      </c>
      <c r="S11" s="10" t="s">
        <v>181</v>
      </c>
    </row>
    <row r="12" spans="1:19" x14ac:dyDescent="0.25">
      <c r="A12" s="12" t="s">
        <v>175</v>
      </c>
      <c r="B12" s="72">
        <v>266.69197296060503</v>
      </c>
      <c r="C12" s="10" t="s">
        <v>159</v>
      </c>
      <c r="D12" s="72">
        <v>325.11130395857202</v>
      </c>
      <c r="E12" s="10" t="s">
        <v>159</v>
      </c>
      <c r="F12" s="72">
        <v>151.33712787862601</v>
      </c>
      <c r="G12" s="10" t="s">
        <v>159</v>
      </c>
      <c r="H12" s="72">
        <v>198.978533151486</v>
      </c>
      <c r="I12" s="10" t="s">
        <v>159</v>
      </c>
      <c r="J12" s="72">
        <v>309.830933571674</v>
      </c>
      <c r="K12" s="10" t="s">
        <v>159</v>
      </c>
      <c r="L12" s="72">
        <v>94.046535872945398</v>
      </c>
      <c r="M12" s="10" t="s">
        <v>159</v>
      </c>
      <c r="N12" s="72">
        <v>0</v>
      </c>
      <c r="O12" s="10" t="s">
        <v>179</v>
      </c>
      <c r="P12" s="72">
        <v>0</v>
      </c>
      <c r="Q12" s="10" t="s">
        <v>241</v>
      </c>
      <c r="R12" s="72">
        <v>179.74622697332001</v>
      </c>
      <c r="S12" s="10" t="s">
        <v>181</v>
      </c>
    </row>
    <row r="13" spans="1:19" x14ac:dyDescent="0.25">
      <c r="A13" s="12" t="s">
        <v>176</v>
      </c>
      <c r="B13" s="72">
        <v>175.08268966552501</v>
      </c>
      <c r="C13" s="10" t="s">
        <v>159</v>
      </c>
      <c r="D13" s="72">
        <v>221.98672994037099</v>
      </c>
      <c r="E13" s="10" t="s">
        <v>159</v>
      </c>
      <c r="F13" s="72">
        <v>113.983921390172</v>
      </c>
      <c r="G13" s="10" t="s">
        <v>159</v>
      </c>
      <c r="H13" s="72">
        <v>165.43744887323601</v>
      </c>
      <c r="I13" s="10" t="s">
        <v>159</v>
      </c>
      <c r="J13" s="72">
        <v>260.18054141110002</v>
      </c>
      <c r="K13" s="10" t="s">
        <v>159</v>
      </c>
      <c r="L13" s="72">
        <v>113.15845114914001</v>
      </c>
      <c r="M13" s="10" t="s">
        <v>159</v>
      </c>
      <c r="N13" s="72">
        <v>0</v>
      </c>
      <c r="O13" s="10" t="s">
        <v>179</v>
      </c>
      <c r="P13" s="72">
        <v>0</v>
      </c>
      <c r="Q13" s="10" t="s">
        <v>241</v>
      </c>
      <c r="R13" s="72">
        <v>133.14041930502501</v>
      </c>
      <c r="S13" s="10" t="s">
        <v>181</v>
      </c>
    </row>
    <row r="14" spans="1:19" x14ac:dyDescent="0.25">
      <c r="A14" s="12" t="s">
        <v>177</v>
      </c>
      <c r="B14" s="72">
        <v>166.73734442265001</v>
      </c>
      <c r="C14" s="10" t="s">
        <v>159</v>
      </c>
      <c r="D14" s="72">
        <v>224.85407141869001</v>
      </c>
      <c r="E14" s="10" t="s">
        <v>159</v>
      </c>
      <c r="F14" s="72">
        <v>145.65188973285601</v>
      </c>
      <c r="G14" s="10" t="s">
        <v>159</v>
      </c>
      <c r="H14" s="72">
        <v>183.01459117543101</v>
      </c>
      <c r="I14" s="10" t="s">
        <v>187</v>
      </c>
      <c r="J14" s="72">
        <v>281.65532447392599</v>
      </c>
      <c r="K14" s="10" t="s">
        <v>159</v>
      </c>
      <c r="L14" s="72">
        <v>100.396516501211</v>
      </c>
      <c r="M14" s="10" t="s">
        <v>159</v>
      </c>
      <c r="N14" s="72">
        <v>0</v>
      </c>
      <c r="O14" s="10" t="s">
        <v>179</v>
      </c>
      <c r="P14" s="72">
        <v>0</v>
      </c>
      <c r="Q14" s="10" t="s">
        <v>241</v>
      </c>
      <c r="R14" s="72">
        <v>138.81812271955499</v>
      </c>
      <c r="S14" s="10" t="s">
        <v>181</v>
      </c>
    </row>
    <row r="15" spans="1:19" x14ac:dyDescent="0.25">
      <c r="A15" s="12" t="s">
        <v>178</v>
      </c>
      <c r="B15" s="72">
        <v>166.88742615760401</v>
      </c>
      <c r="C15" s="10" t="s">
        <v>159</v>
      </c>
      <c r="D15" s="72">
        <v>226.023422173245</v>
      </c>
      <c r="E15" s="10" t="s">
        <v>159</v>
      </c>
      <c r="F15" s="72">
        <v>153.62042673944799</v>
      </c>
      <c r="G15" s="10" t="s">
        <v>159</v>
      </c>
      <c r="H15" s="72">
        <v>201.12699939237001</v>
      </c>
      <c r="I15" s="10" t="s">
        <v>159</v>
      </c>
      <c r="J15" s="72">
        <v>311.95211022142701</v>
      </c>
      <c r="K15" s="10" t="s">
        <v>159</v>
      </c>
      <c r="L15" s="72">
        <v>112.03922313712501</v>
      </c>
      <c r="M15" s="10" t="s">
        <v>159</v>
      </c>
      <c r="N15" s="72">
        <v>0</v>
      </c>
      <c r="O15" s="10" t="s">
        <v>179</v>
      </c>
      <c r="P15" s="72">
        <v>0</v>
      </c>
      <c r="Q15" s="10" t="s">
        <v>241</v>
      </c>
      <c r="R15" s="72">
        <v>145.22460765868701</v>
      </c>
      <c r="S15" s="10" t="s">
        <v>181</v>
      </c>
    </row>
    <row r="16" spans="1:19" x14ac:dyDescent="0.25">
      <c r="A16" s="12" t="s">
        <v>182</v>
      </c>
      <c r="B16" s="72">
        <v>191.19260575850799</v>
      </c>
      <c r="C16" s="10" t="s">
        <v>159</v>
      </c>
      <c r="D16" s="72">
        <v>232.24566114874401</v>
      </c>
      <c r="E16" s="10" t="s">
        <v>159</v>
      </c>
      <c r="F16" s="72">
        <v>159.93682012711301</v>
      </c>
      <c r="G16" s="10" t="s">
        <v>159</v>
      </c>
      <c r="H16" s="72">
        <v>231.75848740068801</v>
      </c>
      <c r="I16" s="10" t="s">
        <v>159</v>
      </c>
      <c r="J16" s="72">
        <v>348.965328368315</v>
      </c>
      <c r="K16" s="10" t="s">
        <v>159</v>
      </c>
      <c r="L16" s="72">
        <v>124.17180917967799</v>
      </c>
      <c r="M16" s="10" t="s">
        <v>159</v>
      </c>
      <c r="N16" s="72">
        <v>0</v>
      </c>
      <c r="O16" s="10" t="s">
        <v>179</v>
      </c>
      <c r="P16" s="72">
        <v>0</v>
      </c>
      <c r="Q16" s="10" t="s">
        <v>241</v>
      </c>
      <c r="R16" s="72">
        <v>156.60210380634001</v>
      </c>
      <c r="S16" s="10" t="s">
        <v>181</v>
      </c>
    </row>
    <row r="17" spans="1:19" x14ac:dyDescent="0.25">
      <c r="A17" s="12" t="s">
        <v>183</v>
      </c>
      <c r="B17" s="72">
        <v>175.763065152835</v>
      </c>
      <c r="C17" s="10" t="s">
        <v>159</v>
      </c>
      <c r="D17" s="72">
        <v>254.671915356657</v>
      </c>
      <c r="E17" s="10" t="s">
        <v>159</v>
      </c>
      <c r="F17" s="72">
        <v>173.51267488454201</v>
      </c>
      <c r="G17" s="10" t="s">
        <v>159</v>
      </c>
      <c r="H17" s="72">
        <v>252.34895105349801</v>
      </c>
      <c r="I17" s="10" t="s">
        <v>159</v>
      </c>
      <c r="J17" s="72">
        <v>353.00066746546401</v>
      </c>
      <c r="K17" s="10" t="s">
        <v>159</v>
      </c>
      <c r="L17" s="72">
        <v>121.376651504487</v>
      </c>
      <c r="M17" s="10" t="s">
        <v>159</v>
      </c>
      <c r="N17" s="72">
        <v>0</v>
      </c>
      <c r="O17" s="10" t="s">
        <v>179</v>
      </c>
      <c r="P17" s="72">
        <v>0</v>
      </c>
      <c r="Q17" s="10" t="s">
        <v>241</v>
      </c>
      <c r="R17" s="72">
        <v>167.970707984385</v>
      </c>
      <c r="S17" s="10" t="s">
        <v>181</v>
      </c>
    </row>
    <row r="18" spans="1:19" x14ac:dyDescent="0.25">
      <c r="A18" s="12" t="s">
        <v>184</v>
      </c>
      <c r="B18" s="72">
        <v>167.89545866896901</v>
      </c>
      <c r="C18" s="10" t="s">
        <v>159</v>
      </c>
      <c r="D18" s="72">
        <v>271.06893363353498</v>
      </c>
      <c r="E18" s="10" t="s">
        <v>159</v>
      </c>
      <c r="F18" s="72">
        <v>190.01400419075699</v>
      </c>
      <c r="G18" s="10" t="s">
        <v>159</v>
      </c>
      <c r="H18" s="72">
        <v>254.074641602013</v>
      </c>
      <c r="I18" s="10" t="s">
        <v>159</v>
      </c>
      <c r="J18" s="72">
        <v>335.30917345997102</v>
      </c>
      <c r="K18" s="10" t="s">
        <v>159</v>
      </c>
      <c r="L18" s="72">
        <v>103.60961231641301</v>
      </c>
      <c r="M18" s="10" t="s">
        <v>159</v>
      </c>
      <c r="N18" s="72">
        <v>291.20849585398702</v>
      </c>
      <c r="O18" s="10" t="s">
        <v>255</v>
      </c>
      <c r="P18" s="72">
        <v>0</v>
      </c>
      <c r="Q18" s="10" t="s">
        <v>241</v>
      </c>
      <c r="R18" s="72">
        <v>244.35438260491799</v>
      </c>
      <c r="S18" s="10" t="s">
        <v>159</v>
      </c>
    </row>
    <row r="19" spans="1:19" x14ac:dyDescent="0.25">
      <c r="A19" s="12" t="s">
        <v>185</v>
      </c>
      <c r="B19" s="72">
        <v>159.947943701421</v>
      </c>
      <c r="C19" s="10" t="s">
        <v>159</v>
      </c>
      <c r="D19" s="72">
        <v>288.39446688671501</v>
      </c>
      <c r="E19" s="10" t="s">
        <v>159</v>
      </c>
      <c r="F19" s="72">
        <v>206.09548421287101</v>
      </c>
      <c r="G19" s="10" t="s">
        <v>159</v>
      </c>
      <c r="H19" s="72">
        <v>224.751771231389</v>
      </c>
      <c r="I19" s="10" t="s">
        <v>198</v>
      </c>
      <c r="J19" s="72">
        <v>344.12176275133299</v>
      </c>
      <c r="K19" s="10" t="s">
        <v>159</v>
      </c>
      <c r="L19" s="72">
        <v>102.167485927906</v>
      </c>
      <c r="M19" s="10" t="s">
        <v>159</v>
      </c>
      <c r="N19" s="72">
        <v>284.80651894057598</v>
      </c>
      <c r="O19" s="10" t="s">
        <v>229</v>
      </c>
      <c r="P19" s="72">
        <v>0</v>
      </c>
      <c r="Q19" s="10" t="s">
        <v>241</v>
      </c>
      <c r="R19" s="72">
        <v>243.20609987969101</v>
      </c>
      <c r="S19" s="10" t="s">
        <v>159</v>
      </c>
    </row>
    <row r="20" spans="1:19" x14ac:dyDescent="0.25">
      <c r="A20" s="12" t="s">
        <v>186</v>
      </c>
      <c r="B20" s="72">
        <v>167.19766272960999</v>
      </c>
      <c r="C20" s="10" t="s">
        <v>159</v>
      </c>
      <c r="D20" s="72">
        <v>242.213743830357</v>
      </c>
      <c r="E20" s="10" t="s">
        <v>159</v>
      </c>
      <c r="F20" s="72">
        <v>221.46885274452799</v>
      </c>
      <c r="G20" s="10" t="s">
        <v>159</v>
      </c>
      <c r="H20" s="72">
        <v>231.709237897799</v>
      </c>
      <c r="I20" s="10" t="s">
        <v>159</v>
      </c>
      <c r="J20" s="72">
        <v>308.91161710061601</v>
      </c>
      <c r="K20" s="10" t="s">
        <v>159</v>
      </c>
      <c r="L20" s="72">
        <v>102.24041151694399</v>
      </c>
      <c r="M20" s="10" t="s">
        <v>159</v>
      </c>
      <c r="N20" s="72">
        <v>276.38423629004501</v>
      </c>
      <c r="O20" s="10" t="s">
        <v>256</v>
      </c>
      <c r="P20" s="72">
        <v>0</v>
      </c>
      <c r="Q20" s="10" t="s">
        <v>241</v>
      </c>
      <c r="R20" s="72">
        <v>224.54044690044</v>
      </c>
      <c r="S20" s="10" t="s">
        <v>159</v>
      </c>
    </row>
    <row r="21" spans="1:19" x14ac:dyDescent="0.25">
      <c r="A21" s="12" t="s">
        <v>188</v>
      </c>
      <c r="B21" s="72">
        <v>156.33542280339699</v>
      </c>
      <c r="C21" s="10" t="s">
        <v>159</v>
      </c>
      <c r="D21" s="72">
        <v>245.993347617593</v>
      </c>
      <c r="E21" s="10" t="s">
        <v>159</v>
      </c>
      <c r="F21" s="72">
        <v>201.36317818693399</v>
      </c>
      <c r="G21" s="10" t="s">
        <v>159</v>
      </c>
      <c r="H21" s="72">
        <v>226.799676214111</v>
      </c>
      <c r="I21" s="10" t="s">
        <v>159</v>
      </c>
      <c r="J21" s="72">
        <v>293.06371751755199</v>
      </c>
      <c r="K21" s="10" t="s">
        <v>159</v>
      </c>
      <c r="L21" s="72">
        <v>103.47872462673</v>
      </c>
      <c r="M21" s="10" t="s">
        <v>159</v>
      </c>
      <c r="N21" s="72">
        <v>270.81107348145702</v>
      </c>
      <c r="O21" s="10" t="s">
        <v>257</v>
      </c>
      <c r="P21" s="72">
        <v>0</v>
      </c>
      <c r="Q21" s="10" t="s">
        <v>241</v>
      </c>
      <c r="R21" s="72">
        <v>221.585915205307</v>
      </c>
      <c r="S21" s="10" t="s">
        <v>159</v>
      </c>
    </row>
    <row r="22" spans="1:19" x14ac:dyDescent="0.25">
      <c r="A22" s="12" t="s">
        <v>189</v>
      </c>
      <c r="B22" s="72">
        <v>148.18994283430101</v>
      </c>
      <c r="C22" s="10" t="s">
        <v>159</v>
      </c>
      <c r="D22" s="72">
        <v>239.16227227197601</v>
      </c>
      <c r="E22" s="10" t="s">
        <v>159</v>
      </c>
      <c r="F22" s="72">
        <v>140.48600074549501</v>
      </c>
      <c r="G22" s="10" t="s">
        <v>159</v>
      </c>
      <c r="H22" s="72">
        <v>204.360940220011</v>
      </c>
      <c r="I22" s="10" t="s">
        <v>159</v>
      </c>
      <c r="J22" s="72">
        <v>272.50385572347699</v>
      </c>
      <c r="K22" s="10" t="s">
        <v>159</v>
      </c>
      <c r="L22" s="72">
        <v>96.067556913930403</v>
      </c>
      <c r="M22" s="10" t="s">
        <v>159</v>
      </c>
      <c r="N22" s="72">
        <v>248.6696182396</v>
      </c>
      <c r="O22" s="10" t="s">
        <v>258</v>
      </c>
      <c r="P22" s="72">
        <v>0</v>
      </c>
      <c r="Q22" s="10" t="s">
        <v>241</v>
      </c>
      <c r="R22" s="72">
        <v>206.72760302718501</v>
      </c>
      <c r="S22" s="10" t="s">
        <v>159</v>
      </c>
    </row>
    <row r="23" spans="1:19" x14ac:dyDescent="0.25">
      <c r="A23" s="12" t="s">
        <v>190</v>
      </c>
      <c r="B23" s="72">
        <v>147.08107610394899</v>
      </c>
      <c r="C23" s="10" t="s">
        <v>159</v>
      </c>
      <c r="D23" s="72">
        <v>245.799195682869</v>
      </c>
      <c r="E23" s="10" t="s">
        <v>159</v>
      </c>
      <c r="F23" s="72">
        <v>117.65487941012999</v>
      </c>
      <c r="G23" s="10" t="s">
        <v>159</v>
      </c>
      <c r="H23" s="72">
        <v>207.435105670204</v>
      </c>
      <c r="I23" s="10" t="s">
        <v>159</v>
      </c>
      <c r="J23" s="72">
        <v>269.66034455913302</v>
      </c>
      <c r="K23" s="10" t="s">
        <v>159</v>
      </c>
      <c r="L23" s="72">
        <v>91.549841136994999</v>
      </c>
      <c r="M23" s="10" t="s">
        <v>159</v>
      </c>
      <c r="N23" s="72">
        <v>242.02270386420099</v>
      </c>
      <c r="O23" s="10" t="s">
        <v>259</v>
      </c>
      <c r="P23" s="72">
        <v>0</v>
      </c>
      <c r="Q23" s="10" t="s">
        <v>241</v>
      </c>
      <c r="R23" s="72">
        <v>206.98960247005499</v>
      </c>
      <c r="S23" s="10" t="s">
        <v>159</v>
      </c>
    </row>
    <row r="24" spans="1:19" x14ac:dyDescent="0.25">
      <c r="A24" s="12" t="s">
        <v>191</v>
      </c>
      <c r="B24" s="72">
        <v>142.13773879189199</v>
      </c>
      <c r="C24" s="10" t="s">
        <v>260</v>
      </c>
      <c r="D24" s="72">
        <v>237.59897072209299</v>
      </c>
      <c r="E24" s="10" t="s">
        <v>159</v>
      </c>
      <c r="F24" s="72">
        <v>114.04878805792301</v>
      </c>
      <c r="G24" s="10" t="s">
        <v>159</v>
      </c>
      <c r="H24" s="72">
        <v>208.68283866427899</v>
      </c>
      <c r="I24" s="10" t="s">
        <v>159</v>
      </c>
      <c r="J24" s="72">
        <v>260.22365234801498</v>
      </c>
      <c r="K24" s="10" t="s">
        <v>159</v>
      </c>
      <c r="L24" s="72">
        <v>84.142583456335799</v>
      </c>
      <c r="M24" s="10" t="s">
        <v>159</v>
      </c>
      <c r="N24" s="72">
        <v>235.138298253155</v>
      </c>
      <c r="O24" s="10" t="s">
        <v>261</v>
      </c>
      <c r="P24" s="72">
        <v>0</v>
      </c>
      <c r="Q24" s="10" t="s">
        <v>241</v>
      </c>
      <c r="R24" s="72">
        <v>201.528071147171</v>
      </c>
      <c r="S24" s="10" t="s">
        <v>159</v>
      </c>
    </row>
    <row r="25" spans="1:19" x14ac:dyDescent="0.25">
      <c r="A25" s="12" t="s">
        <v>192</v>
      </c>
      <c r="B25" s="72">
        <v>133.096147941928</v>
      </c>
      <c r="C25" s="10" t="s">
        <v>159</v>
      </c>
      <c r="D25" s="72">
        <v>234.358059438467</v>
      </c>
      <c r="E25" s="10" t="s">
        <v>159</v>
      </c>
      <c r="F25" s="72">
        <v>105.621555099815</v>
      </c>
      <c r="G25" s="10" t="s">
        <v>159</v>
      </c>
      <c r="H25" s="72">
        <v>205.74933784474101</v>
      </c>
      <c r="I25" s="10" t="s">
        <v>159</v>
      </c>
      <c r="J25" s="72">
        <v>247.42702385765099</v>
      </c>
      <c r="K25" s="10" t="s">
        <v>159</v>
      </c>
      <c r="L25" s="72">
        <v>82.303272496484297</v>
      </c>
      <c r="M25" s="10" t="s">
        <v>159</v>
      </c>
      <c r="N25" s="72">
        <v>213.53352833814199</v>
      </c>
      <c r="O25" s="10" t="s">
        <v>262</v>
      </c>
      <c r="P25" s="72">
        <v>0</v>
      </c>
      <c r="Q25" s="10" t="s">
        <v>241</v>
      </c>
      <c r="R25" s="72">
        <v>193.00574810174899</v>
      </c>
      <c r="S25" s="10" t="s">
        <v>159</v>
      </c>
    </row>
    <row r="26" spans="1:19" x14ac:dyDescent="0.25">
      <c r="A26" s="12" t="s">
        <v>193</v>
      </c>
      <c r="B26" s="72">
        <v>123.247923862183</v>
      </c>
      <c r="C26" s="10" t="s">
        <v>159</v>
      </c>
      <c r="D26" s="72">
        <v>235.67759183342099</v>
      </c>
      <c r="E26" s="10" t="s">
        <v>159</v>
      </c>
      <c r="F26" s="72">
        <v>117.369297648361</v>
      </c>
      <c r="G26" s="10" t="s">
        <v>159</v>
      </c>
      <c r="H26" s="72">
        <v>203.98374745903899</v>
      </c>
      <c r="I26" s="10" t="s">
        <v>159</v>
      </c>
      <c r="J26" s="72">
        <v>240.645440494903</v>
      </c>
      <c r="K26" s="10" t="s">
        <v>159</v>
      </c>
      <c r="L26" s="72">
        <v>79.358746992023399</v>
      </c>
      <c r="M26" s="10" t="s">
        <v>159</v>
      </c>
      <c r="N26" s="72">
        <v>210.71803332226901</v>
      </c>
      <c r="O26" s="10" t="s">
        <v>159</v>
      </c>
      <c r="P26" s="72">
        <v>0</v>
      </c>
      <c r="Q26" s="10" t="s">
        <v>241</v>
      </c>
      <c r="R26" s="72">
        <v>191.72126926316099</v>
      </c>
      <c r="S26" s="10" t="s">
        <v>159</v>
      </c>
    </row>
    <row r="27" spans="1:19" x14ac:dyDescent="0.25">
      <c r="A27" s="12" t="s">
        <v>194</v>
      </c>
      <c r="B27" s="72">
        <v>117.30561937991099</v>
      </c>
      <c r="C27" s="10" t="s">
        <v>159</v>
      </c>
      <c r="D27" s="72">
        <v>249.43713413718899</v>
      </c>
      <c r="E27" s="10" t="s">
        <v>159</v>
      </c>
      <c r="F27" s="72">
        <v>141.89253592288699</v>
      </c>
      <c r="G27" s="10" t="s">
        <v>159</v>
      </c>
      <c r="H27" s="72">
        <v>212.38598023358199</v>
      </c>
      <c r="I27" s="10" t="s">
        <v>159</v>
      </c>
      <c r="J27" s="72">
        <v>233.40519536324101</v>
      </c>
      <c r="K27" s="10" t="s">
        <v>159</v>
      </c>
      <c r="L27" s="72">
        <v>79.545548932833597</v>
      </c>
      <c r="M27" s="10" t="s">
        <v>159</v>
      </c>
      <c r="N27" s="72">
        <v>223.93462640473399</v>
      </c>
      <c r="O27" s="10" t="s">
        <v>159</v>
      </c>
      <c r="P27" s="72">
        <v>0</v>
      </c>
      <c r="Q27" s="10" t="s">
        <v>241</v>
      </c>
      <c r="R27" s="72">
        <v>200.904149840922</v>
      </c>
      <c r="S27" s="10" t="s">
        <v>159</v>
      </c>
    </row>
    <row r="28" spans="1:19" x14ac:dyDescent="0.25">
      <c r="A28" s="12" t="s">
        <v>196</v>
      </c>
      <c r="B28" s="72">
        <v>114.60864768187299</v>
      </c>
      <c r="C28" s="10" t="s">
        <v>159</v>
      </c>
      <c r="D28" s="72">
        <v>264.24054935606</v>
      </c>
      <c r="E28" s="10" t="s">
        <v>159</v>
      </c>
      <c r="F28" s="72">
        <v>167.56102125760901</v>
      </c>
      <c r="G28" s="10" t="s">
        <v>159</v>
      </c>
      <c r="H28" s="72">
        <v>217.07826658923301</v>
      </c>
      <c r="I28" s="10" t="s">
        <v>159</v>
      </c>
      <c r="J28" s="72">
        <v>225.86330227109201</v>
      </c>
      <c r="K28" s="10" t="s">
        <v>159</v>
      </c>
      <c r="L28" s="72">
        <v>78.236063584334701</v>
      </c>
      <c r="M28" s="10" t="s">
        <v>159</v>
      </c>
      <c r="N28" s="72">
        <v>220.82337359832599</v>
      </c>
      <c r="O28" s="10" t="s">
        <v>159</v>
      </c>
      <c r="P28" s="72">
        <v>0</v>
      </c>
      <c r="Q28" s="10" t="s">
        <v>241</v>
      </c>
      <c r="R28" s="72">
        <v>205.63635866877601</v>
      </c>
      <c r="S28" s="10" t="s">
        <v>159</v>
      </c>
    </row>
    <row r="29" spans="1:19" x14ac:dyDescent="0.25">
      <c r="A29" s="12" t="s">
        <v>197</v>
      </c>
      <c r="B29" s="72">
        <v>110.714211613522</v>
      </c>
      <c r="C29" s="10" t="s">
        <v>159</v>
      </c>
      <c r="D29" s="72">
        <v>262.43933119693799</v>
      </c>
      <c r="E29" s="10" t="s">
        <v>159</v>
      </c>
      <c r="F29" s="72">
        <v>178.25357312554701</v>
      </c>
      <c r="G29" s="10" t="s">
        <v>159</v>
      </c>
      <c r="H29" s="72">
        <v>213.180254856479</v>
      </c>
      <c r="I29" s="10" t="s">
        <v>159</v>
      </c>
      <c r="J29" s="72">
        <v>205.62149577370701</v>
      </c>
      <c r="K29" s="10" t="s">
        <v>159</v>
      </c>
      <c r="L29" s="72">
        <v>73.559290427510902</v>
      </c>
      <c r="M29" s="10" t="s">
        <v>159</v>
      </c>
      <c r="N29" s="72">
        <v>210.188004580653</v>
      </c>
      <c r="O29" s="10" t="s">
        <v>159</v>
      </c>
      <c r="P29" s="72">
        <v>0</v>
      </c>
      <c r="Q29" s="10" t="s">
        <v>241</v>
      </c>
      <c r="R29" s="72">
        <v>200.31067216512</v>
      </c>
      <c r="S29" s="10" t="s">
        <v>159</v>
      </c>
    </row>
    <row r="30" spans="1:19" x14ac:dyDescent="0.25">
      <c r="A30" s="12" t="s">
        <v>199</v>
      </c>
      <c r="B30" s="72">
        <v>103.399468466294</v>
      </c>
      <c r="C30" s="10" t="s">
        <v>159</v>
      </c>
      <c r="D30" s="72">
        <v>266.29340542775998</v>
      </c>
      <c r="E30" s="10" t="s">
        <v>159</v>
      </c>
      <c r="F30" s="72">
        <v>217.38114681245801</v>
      </c>
      <c r="G30" s="10" t="s">
        <v>159</v>
      </c>
      <c r="H30" s="72">
        <v>216.98676350306499</v>
      </c>
      <c r="I30" s="10" t="s">
        <v>159</v>
      </c>
      <c r="J30" s="72">
        <v>202.15316616350199</v>
      </c>
      <c r="K30" s="10" t="s">
        <v>159</v>
      </c>
      <c r="L30" s="72">
        <v>68.476559813718893</v>
      </c>
      <c r="M30" s="10" t="s">
        <v>159</v>
      </c>
      <c r="N30" s="72">
        <v>210.794352792832</v>
      </c>
      <c r="O30" s="10" t="s">
        <v>159</v>
      </c>
      <c r="P30" s="72">
        <v>0</v>
      </c>
      <c r="Q30" s="10" t="s">
        <v>241</v>
      </c>
      <c r="R30" s="72">
        <v>202.59171043238001</v>
      </c>
      <c r="S30" s="10" t="s">
        <v>159</v>
      </c>
    </row>
    <row r="31" spans="1:19" x14ac:dyDescent="0.25">
      <c r="A31" s="12" t="s">
        <v>200</v>
      </c>
      <c r="B31" s="72">
        <v>99.724499072821899</v>
      </c>
      <c r="C31" s="10" t="s">
        <v>159</v>
      </c>
      <c r="D31" s="72">
        <v>268.28233902342402</v>
      </c>
      <c r="E31" s="10" t="s">
        <v>159</v>
      </c>
      <c r="F31" s="72">
        <v>224.57548929237799</v>
      </c>
      <c r="G31" s="10" t="s">
        <v>159</v>
      </c>
      <c r="H31" s="72">
        <v>215.27377551714699</v>
      </c>
      <c r="I31" s="10" t="s">
        <v>159</v>
      </c>
      <c r="J31" s="72">
        <v>198.03018095599899</v>
      </c>
      <c r="K31" s="10" t="s">
        <v>159</v>
      </c>
      <c r="L31" s="72">
        <v>65.436591619305503</v>
      </c>
      <c r="M31" s="10" t="s">
        <v>263</v>
      </c>
      <c r="N31" s="72">
        <v>202.73987764301299</v>
      </c>
      <c r="O31" s="10" t="s">
        <v>159</v>
      </c>
      <c r="P31" s="72">
        <v>0</v>
      </c>
      <c r="Q31" s="10" t="s">
        <v>241</v>
      </c>
      <c r="R31" s="72">
        <v>200.577941181163</v>
      </c>
      <c r="S31" s="10" t="s">
        <v>159</v>
      </c>
    </row>
    <row r="32" spans="1:19" x14ac:dyDescent="0.25">
      <c r="A32" s="15" t="s">
        <v>203</v>
      </c>
      <c r="B32" s="73">
        <v>73.526234290035603</v>
      </c>
      <c r="C32" s="14" t="s">
        <v>264</v>
      </c>
      <c r="D32" s="73">
        <v>220.879434934165</v>
      </c>
      <c r="E32" s="14" t="s">
        <v>159</v>
      </c>
      <c r="F32" s="73">
        <v>178.148298766436</v>
      </c>
      <c r="G32" s="14" t="s">
        <v>159</v>
      </c>
      <c r="H32" s="73">
        <v>159.24580849186</v>
      </c>
      <c r="I32" s="14" t="s">
        <v>159</v>
      </c>
      <c r="J32" s="73">
        <v>143.82220007088301</v>
      </c>
      <c r="K32" s="14" t="s">
        <v>159</v>
      </c>
      <c r="L32" s="73">
        <v>52.651698265448601</v>
      </c>
      <c r="M32" s="14" t="s">
        <v>159</v>
      </c>
      <c r="N32" s="73">
        <v>143.58626322772</v>
      </c>
      <c r="O32" s="14" t="s">
        <v>159</v>
      </c>
      <c r="P32" s="73">
        <v>0</v>
      </c>
      <c r="Q32" s="14" t="s">
        <v>241</v>
      </c>
      <c r="R32" s="73">
        <v>153.85348867924799</v>
      </c>
      <c r="S32" s="14" t="s">
        <v>159</v>
      </c>
    </row>
    <row r="34" spans="1:2" x14ac:dyDescent="0.25">
      <c r="A34" s="16" t="s">
        <v>204</v>
      </c>
      <c r="B34" s="16" t="s">
        <v>230</v>
      </c>
    </row>
    <row r="36" spans="1:2" x14ac:dyDescent="0.25">
      <c r="B36" s="16" t="s">
        <v>265</v>
      </c>
    </row>
    <row r="37" spans="1:2" x14ac:dyDescent="0.25">
      <c r="B37" s="16" t="s">
        <v>266</v>
      </c>
    </row>
    <row r="38" spans="1:2" x14ac:dyDescent="0.25">
      <c r="B38" s="16" t="s">
        <v>267</v>
      </c>
    </row>
    <row r="39" spans="1:2" x14ac:dyDescent="0.25">
      <c r="B39" s="16" t="s">
        <v>268</v>
      </c>
    </row>
    <row r="40" spans="1:2" x14ac:dyDescent="0.25">
      <c r="B40" s="16" t="s">
        <v>269</v>
      </c>
    </row>
    <row r="41" spans="1:2" x14ac:dyDescent="0.25">
      <c r="B41" s="16" t="s">
        <v>270</v>
      </c>
    </row>
    <row r="42" spans="1:2" x14ac:dyDescent="0.25">
      <c r="B42" s="16" t="s">
        <v>271</v>
      </c>
    </row>
    <row r="43" spans="1:2" x14ac:dyDescent="0.25">
      <c r="B43" s="16" t="s">
        <v>272</v>
      </c>
    </row>
    <row r="44" spans="1:2" x14ac:dyDescent="0.25">
      <c r="B44" s="16" t="s">
        <v>273</v>
      </c>
    </row>
    <row r="45" spans="1:2" x14ac:dyDescent="0.25">
      <c r="B45" s="16" t="s">
        <v>274</v>
      </c>
    </row>
    <row r="46" spans="1:2" x14ac:dyDescent="0.25">
      <c r="B46" s="16" t="s">
        <v>275</v>
      </c>
    </row>
    <row r="47" spans="1:2" x14ac:dyDescent="0.25">
      <c r="B47" s="16" t="s">
        <v>276</v>
      </c>
    </row>
    <row r="48" spans="1:2" x14ac:dyDescent="0.25">
      <c r="B48" s="16" t="s">
        <v>277</v>
      </c>
    </row>
    <row r="49" spans="1:2" x14ac:dyDescent="0.25">
      <c r="B49" s="16" t="s">
        <v>278</v>
      </c>
    </row>
    <row r="51" spans="1:2" x14ac:dyDescent="0.25">
      <c r="B51" s="16" t="s">
        <v>210</v>
      </c>
    </row>
    <row r="52" spans="1:2" x14ac:dyDescent="0.25">
      <c r="B52" s="16" t="s">
        <v>244</v>
      </c>
    </row>
    <row r="53" spans="1:2" x14ac:dyDescent="0.25">
      <c r="B53" s="16" t="s">
        <v>212</v>
      </c>
    </row>
    <row r="56" spans="1:2" x14ac:dyDescent="0.25">
      <c r="A56" s="17" t="str">
        <f>HYPERLINK("#'GAMING_MACHINES 13'!A2", "&lt;&lt;&lt; Previous table")</f>
        <v>&lt;&lt;&lt; Previous table</v>
      </c>
    </row>
    <row r="57" spans="1:2" x14ac:dyDescent="0.25">
      <c r="A57" s="17" t="str">
        <f>HYPERLINK("#'GAMING_MACHINES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Q57"/>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s>
  <sheetData>
    <row r="1" spans="1:17" x14ac:dyDescent="0.25">
      <c r="A1" s="8" t="str">
        <f>HYPERLINK("#'INDEX'!B35", "Link to index")</f>
        <v>Link to index</v>
      </c>
    </row>
    <row r="2" spans="1:17" ht="15.75" customHeight="1" x14ac:dyDescent="0.25">
      <c r="A2" s="287" t="s">
        <v>282</v>
      </c>
      <c r="B2" s="286"/>
      <c r="C2" s="286"/>
      <c r="D2" s="286"/>
      <c r="E2" s="286"/>
      <c r="F2" s="286"/>
      <c r="G2" s="286"/>
      <c r="H2" s="286"/>
      <c r="I2" s="286"/>
      <c r="J2" s="286"/>
      <c r="K2" s="286"/>
      <c r="L2" s="286"/>
      <c r="M2" s="286"/>
      <c r="N2" s="286"/>
      <c r="O2" s="286"/>
      <c r="P2" s="286"/>
      <c r="Q2" s="286"/>
    </row>
    <row r="3" spans="1:17" ht="15.75" customHeight="1" x14ac:dyDescent="0.25">
      <c r="A3" s="287" t="s">
        <v>53</v>
      </c>
      <c r="B3" s="286"/>
      <c r="C3" s="286"/>
      <c r="D3" s="286"/>
      <c r="E3" s="286"/>
      <c r="F3" s="286"/>
      <c r="G3" s="286"/>
      <c r="H3" s="286"/>
      <c r="I3" s="286"/>
      <c r="J3" s="286"/>
      <c r="K3" s="286"/>
      <c r="L3" s="286"/>
      <c r="M3" s="286"/>
      <c r="N3" s="286"/>
      <c r="O3" s="286"/>
      <c r="P3" s="286"/>
      <c r="Q3" s="286"/>
    </row>
    <row r="4" spans="1:17" ht="15.75" customHeight="1" x14ac:dyDescent="0.25"/>
    <row r="5" spans="1:17"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row>
    <row r="6" spans="1:17" x14ac:dyDescent="0.25">
      <c r="A6" s="288" t="s">
        <v>225</v>
      </c>
      <c r="B6" s="288"/>
      <c r="C6" s="288"/>
      <c r="D6" s="288"/>
      <c r="E6" s="288"/>
      <c r="F6" s="288"/>
      <c r="G6" s="288"/>
      <c r="H6" s="288"/>
      <c r="I6" s="288"/>
      <c r="J6" s="288"/>
      <c r="K6" s="288"/>
      <c r="L6" s="288"/>
      <c r="M6" s="288"/>
      <c r="N6" s="288"/>
      <c r="O6" s="288"/>
      <c r="P6" s="288"/>
      <c r="Q6" s="288"/>
    </row>
    <row r="7" spans="1:17" x14ac:dyDescent="0.25">
      <c r="A7" s="12" t="s">
        <v>170</v>
      </c>
      <c r="B7" s="74">
        <v>57.5696962120265</v>
      </c>
      <c r="C7" s="10" t="s">
        <v>159</v>
      </c>
      <c r="D7" s="74">
        <v>0</v>
      </c>
      <c r="E7" s="10" t="s">
        <v>179</v>
      </c>
      <c r="F7" s="74">
        <v>2.12872214245583</v>
      </c>
      <c r="G7" s="10" t="s">
        <v>159</v>
      </c>
      <c r="H7" s="74">
        <v>0</v>
      </c>
      <c r="I7" s="10" t="s">
        <v>179</v>
      </c>
      <c r="J7" s="74">
        <v>58.807830017573401</v>
      </c>
      <c r="K7" s="10" t="s">
        <v>159</v>
      </c>
      <c r="L7" s="74">
        <v>0</v>
      </c>
      <c r="M7" s="10" t="s">
        <v>159</v>
      </c>
      <c r="N7" s="74">
        <v>0</v>
      </c>
      <c r="O7" s="10" t="s">
        <v>179</v>
      </c>
      <c r="P7" s="74">
        <v>0</v>
      </c>
      <c r="Q7" s="10" t="s">
        <v>241</v>
      </c>
    </row>
    <row r="8" spans="1:17" x14ac:dyDescent="0.25">
      <c r="A8" s="12" t="s">
        <v>171</v>
      </c>
      <c r="B8" s="74">
        <v>63.370404999754001</v>
      </c>
      <c r="C8" s="10" t="s">
        <v>159</v>
      </c>
      <c r="D8" s="74">
        <v>0</v>
      </c>
      <c r="E8" s="10" t="s">
        <v>179</v>
      </c>
      <c r="F8" s="74">
        <v>7.9336066788519499</v>
      </c>
      <c r="G8" s="10" t="s">
        <v>159</v>
      </c>
      <c r="H8" s="74">
        <v>0</v>
      </c>
      <c r="I8" s="10" t="s">
        <v>179</v>
      </c>
      <c r="J8" s="74">
        <v>73.226351351351397</v>
      </c>
      <c r="K8" s="10" t="s">
        <v>159</v>
      </c>
      <c r="L8" s="74">
        <v>0</v>
      </c>
      <c r="M8" s="10" t="s">
        <v>159</v>
      </c>
      <c r="N8" s="74">
        <v>0</v>
      </c>
      <c r="O8" s="10" t="s">
        <v>179</v>
      </c>
      <c r="P8" s="74">
        <v>0</v>
      </c>
      <c r="Q8" s="10" t="s">
        <v>241</v>
      </c>
    </row>
    <row r="9" spans="1:17" x14ac:dyDescent="0.25">
      <c r="A9" s="12" t="s">
        <v>172</v>
      </c>
      <c r="B9" s="74">
        <v>76.350633311313402</v>
      </c>
      <c r="C9" s="10" t="s">
        <v>159</v>
      </c>
      <c r="D9" s="74">
        <v>0</v>
      </c>
      <c r="E9" s="10" t="s">
        <v>179</v>
      </c>
      <c r="F9" s="74">
        <v>29.9770244669273</v>
      </c>
      <c r="G9" s="10" t="s">
        <v>159</v>
      </c>
      <c r="H9" s="74">
        <v>0</v>
      </c>
      <c r="I9" s="10" t="s">
        <v>179</v>
      </c>
      <c r="J9" s="74">
        <v>76.398182334563998</v>
      </c>
      <c r="K9" s="10" t="s">
        <v>159</v>
      </c>
      <c r="L9" s="74">
        <v>2.69735970814732</v>
      </c>
      <c r="M9" s="10" t="s">
        <v>159</v>
      </c>
      <c r="N9" s="74">
        <v>0</v>
      </c>
      <c r="O9" s="10" t="s">
        <v>179</v>
      </c>
      <c r="P9" s="74">
        <v>0</v>
      </c>
      <c r="Q9" s="10" t="s">
        <v>241</v>
      </c>
    </row>
    <row r="10" spans="1:17" x14ac:dyDescent="0.25">
      <c r="A10" s="12" t="s">
        <v>173</v>
      </c>
      <c r="B10" s="74">
        <v>73.351905852947297</v>
      </c>
      <c r="C10" s="10" t="s">
        <v>159</v>
      </c>
      <c r="D10" s="74">
        <v>0</v>
      </c>
      <c r="E10" s="10" t="s">
        <v>179</v>
      </c>
      <c r="F10" s="74">
        <v>35.865874363327698</v>
      </c>
      <c r="G10" s="10" t="s">
        <v>159</v>
      </c>
      <c r="H10" s="74">
        <v>37.733812711610199</v>
      </c>
      <c r="I10" s="10" t="s">
        <v>159</v>
      </c>
      <c r="J10" s="74">
        <v>78.219046042703198</v>
      </c>
      <c r="K10" s="10" t="s">
        <v>159</v>
      </c>
      <c r="L10" s="74">
        <v>12.4145943348678</v>
      </c>
      <c r="M10" s="10" t="s">
        <v>159</v>
      </c>
      <c r="N10" s="74">
        <v>0</v>
      </c>
      <c r="O10" s="10" t="s">
        <v>179</v>
      </c>
      <c r="P10" s="74">
        <v>0</v>
      </c>
      <c r="Q10" s="10" t="s">
        <v>241</v>
      </c>
    </row>
    <row r="11" spans="1:17" x14ac:dyDescent="0.25">
      <c r="A11" s="12" t="s">
        <v>174</v>
      </c>
      <c r="B11" s="74">
        <v>78.421919666650496</v>
      </c>
      <c r="C11" s="10" t="s">
        <v>159</v>
      </c>
      <c r="D11" s="74">
        <v>58.911532392032299</v>
      </c>
      <c r="E11" s="10" t="s">
        <v>180</v>
      </c>
      <c r="F11" s="74">
        <v>36.5568680175422</v>
      </c>
      <c r="G11" s="10" t="s">
        <v>159</v>
      </c>
      <c r="H11" s="74">
        <v>41.661778463231997</v>
      </c>
      <c r="I11" s="10" t="s">
        <v>159</v>
      </c>
      <c r="J11" s="74">
        <v>81.088185044026801</v>
      </c>
      <c r="K11" s="10" t="s">
        <v>159</v>
      </c>
      <c r="L11" s="74">
        <v>18.983272896935102</v>
      </c>
      <c r="M11" s="10" t="s">
        <v>159</v>
      </c>
      <c r="N11" s="74">
        <v>0</v>
      </c>
      <c r="O11" s="10" t="s">
        <v>179</v>
      </c>
      <c r="P11" s="74">
        <v>0</v>
      </c>
      <c r="Q11" s="10" t="s">
        <v>241</v>
      </c>
    </row>
    <row r="12" spans="1:17" x14ac:dyDescent="0.25">
      <c r="A12" s="12" t="s">
        <v>175</v>
      </c>
      <c r="B12" s="74">
        <v>77.768601866380394</v>
      </c>
      <c r="C12" s="10" t="s">
        <v>159</v>
      </c>
      <c r="D12" s="74">
        <v>60.906683415133202</v>
      </c>
      <c r="E12" s="10" t="s">
        <v>159</v>
      </c>
      <c r="F12" s="74">
        <v>33.449823919997897</v>
      </c>
      <c r="G12" s="10" t="s">
        <v>159</v>
      </c>
      <c r="H12" s="74">
        <v>47.631787405811203</v>
      </c>
      <c r="I12" s="10" t="s">
        <v>159</v>
      </c>
      <c r="J12" s="74">
        <v>82.818952571643095</v>
      </c>
      <c r="K12" s="10" t="s">
        <v>159</v>
      </c>
      <c r="L12" s="74">
        <v>26.9411318611699</v>
      </c>
      <c r="M12" s="10" t="s">
        <v>159</v>
      </c>
      <c r="N12" s="74">
        <v>0</v>
      </c>
      <c r="O12" s="10" t="s">
        <v>179</v>
      </c>
      <c r="P12" s="74">
        <v>0</v>
      </c>
      <c r="Q12" s="10" t="s">
        <v>241</v>
      </c>
    </row>
    <row r="13" spans="1:17" x14ac:dyDescent="0.25">
      <c r="A13" s="12" t="s">
        <v>176</v>
      </c>
      <c r="B13" s="74">
        <v>77.086104204013196</v>
      </c>
      <c r="C13" s="10" t="s">
        <v>159</v>
      </c>
      <c r="D13" s="74">
        <v>59.521300474511897</v>
      </c>
      <c r="E13" s="10" t="s">
        <v>159</v>
      </c>
      <c r="F13" s="74">
        <v>32.887717928701498</v>
      </c>
      <c r="G13" s="10" t="s">
        <v>159</v>
      </c>
      <c r="H13" s="74">
        <v>53.624488661725898</v>
      </c>
      <c r="I13" s="10" t="s">
        <v>159</v>
      </c>
      <c r="J13" s="74">
        <v>86.419337371053103</v>
      </c>
      <c r="K13" s="10" t="s">
        <v>159</v>
      </c>
      <c r="L13" s="74">
        <v>39.160276763315601</v>
      </c>
      <c r="M13" s="10" t="s">
        <v>159</v>
      </c>
      <c r="N13" s="74">
        <v>0</v>
      </c>
      <c r="O13" s="10" t="s">
        <v>179</v>
      </c>
      <c r="P13" s="74">
        <v>0</v>
      </c>
      <c r="Q13" s="10" t="s">
        <v>241</v>
      </c>
    </row>
    <row r="14" spans="1:17" x14ac:dyDescent="0.25">
      <c r="A14" s="12" t="s">
        <v>177</v>
      </c>
      <c r="B14" s="74">
        <v>81.900061690314601</v>
      </c>
      <c r="C14" s="10" t="s">
        <v>159</v>
      </c>
      <c r="D14" s="74">
        <v>60.249840058058503</v>
      </c>
      <c r="E14" s="10" t="s">
        <v>159</v>
      </c>
      <c r="F14" s="74">
        <v>40.475277018195001</v>
      </c>
      <c r="G14" s="10" t="s">
        <v>159</v>
      </c>
      <c r="H14" s="74">
        <v>57.199061542662903</v>
      </c>
      <c r="I14" s="10" t="s">
        <v>187</v>
      </c>
      <c r="J14" s="74">
        <v>92.901709606672696</v>
      </c>
      <c r="K14" s="10" t="s">
        <v>159</v>
      </c>
      <c r="L14" s="74">
        <v>36.436644427698198</v>
      </c>
      <c r="M14" s="10" t="s">
        <v>159</v>
      </c>
      <c r="N14" s="74">
        <v>0</v>
      </c>
      <c r="O14" s="10" t="s">
        <v>179</v>
      </c>
      <c r="P14" s="74">
        <v>0</v>
      </c>
      <c r="Q14" s="10" t="s">
        <v>241</v>
      </c>
    </row>
    <row r="15" spans="1:17" x14ac:dyDescent="0.25">
      <c r="A15" s="12" t="s">
        <v>178</v>
      </c>
      <c r="B15" s="74">
        <v>57.8218975671682</v>
      </c>
      <c r="C15" s="10" t="s">
        <v>159</v>
      </c>
      <c r="D15" s="74">
        <v>60.1980829712288</v>
      </c>
      <c r="E15" s="10" t="s">
        <v>159</v>
      </c>
      <c r="F15" s="74">
        <v>41.046407353435697</v>
      </c>
      <c r="G15" s="10" t="s">
        <v>159</v>
      </c>
      <c r="H15" s="74">
        <v>59.412775614008197</v>
      </c>
      <c r="I15" s="10" t="s">
        <v>159</v>
      </c>
      <c r="J15" s="74">
        <v>90.859420434803496</v>
      </c>
      <c r="K15" s="10" t="s">
        <v>159</v>
      </c>
      <c r="L15" s="74">
        <v>38.376252803725002</v>
      </c>
      <c r="M15" s="10" t="s">
        <v>159</v>
      </c>
      <c r="N15" s="74">
        <v>0</v>
      </c>
      <c r="O15" s="10" t="s">
        <v>179</v>
      </c>
      <c r="P15" s="74">
        <v>0</v>
      </c>
      <c r="Q15" s="10" t="s">
        <v>241</v>
      </c>
    </row>
    <row r="16" spans="1:17" x14ac:dyDescent="0.25">
      <c r="A16" s="12" t="s">
        <v>182</v>
      </c>
      <c r="B16" s="74">
        <v>58.684828223913499</v>
      </c>
      <c r="C16" s="10" t="s">
        <v>159</v>
      </c>
      <c r="D16" s="74">
        <v>61.127051549539097</v>
      </c>
      <c r="E16" s="10" t="s">
        <v>159</v>
      </c>
      <c r="F16" s="74">
        <v>40.889178617992201</v>
      </c>
      <c r="G16" s="10" t="s">
        <v>159</v>
      </c>
      <c r="H16" s="74">
        <v>63.082234804569303</v>
      </c>
      <c r="I16" s="10" t="s">
        <v>159</v>
      </c>
      <c r="J16" s="74">
        <v>92.040020646602201</v>
      </c>
      <c r="K16" s="10" t="s">
        <v>159</v>
      </c>
      <c r="L16" s="74">
        <v>40.7184532063525</v>
      </c>
      <c r="M16" s="10" t="s">
        <v>159</v>
      </c>
      <c r="N16" s="74">
        <v>0</v>
      </c>
      <c r="O16" s="10" t="s">
        <v>179</v>
      </c>
      <c r="P16" s="74">
        <v>0</v>
      </c>
      <c r="Q16" s="10" t="s">
        <v>241</v>
      </c>
    </row>
    <row r="17" spans="1:17" x14ac:dyDescent="0.25">
      <c r="A17" s="12" t="s">
        <v>183</v>
      </c>
      <c r="B17" s="74">
        <v>56.0632563452683</v>
      </c>
      <c r="C17" s="10" t="s">
        <v>159</v>
      </c>
      <c r="D17" s="74">
        <v>63.021828949180502</v>
      </c>
      <c r="E17" s="10" t="s">
        <v>159</v>
      </c>
      <c r="F17" s="74">
        <v>38.759434790240498</v>
      </c>
      <c r="G17" s="10" t="s">
        <v>159</v>
      </c>
      <c r="H17" s="74">
        <v>64.973330797143106</v>
      </c>
      <c r="I17" s="10" t="s">
        <v>159</v>
      </c>
      <c r="J17" s="74">
        <v>91.938026350902703</v>
      </c>
      <c r="K17" s="10" t="s">
        <v>159</v>
      </c>
      <c r="L17" s="74">
        <v>40.035569105691103</v>
      </c>
      <c r="M17" s="10" t="s">
        <v>159</v>
      </c>
      <c r="N17" s="74">
        <v>0</v>
      </c>
      <c r="O17" s="10" t="s">
        <v>179</v>
      </c>
      <c r="P17" s="74">
        <v>0</v>
      </c>
      <c r="Q17" s="10" t="s">
        <v>241</v>
      </c>
    </row>
    <row r="18" spans="1:17" x14ac:dyDescent="0.25">
      <c r="A18" s="12" t="s">
        <v>184</v>
      </c>
      <c r="B18" s="74">
        <v>59.258770026229897</v>
      </c>
      <c r="C18" s="10" t="s">
        <v>159</v>
      </c>
      <c r="D18" s="74">
        <v>65.627189121948604</v>
      </c>
      <c r="E18" s="10" t="s">
        <v>159</v>
      </c>
      <c r="F18" s="74">
        <v>36.908997811379898</v>
      </c>
      <c r="G18" s="10" t="s">
        <v>159</v>
      </c>
      <c r="H18" s="74">
        <v>65.790599849529599</v>
      </c>
      <c r="I18" s="10" t="s">
        <v>159</v>
      </c>
      <c r="J18" s="74">
        <v>91.331278986522193</v>
      </c>
      <c r="K18" s="10" t="s">
        <v>159</v>
      </c>
      <c r="L18" s="74">
        <v>37.186856953202799</v>
      </c>
      <c r="M18" s="10" t="s">
        <v>159</v>
      </c>
      <c r="N18" s="74">
        <v>60.7230820238955</v>
      </c>
      <c r="O18" s="10" t="s">
        <v>255</v>
      </c>
      <c r="P18" s="74">
        <v>0</v>
      </c>
      <c r="Q18" s="10" t="s">
        <v>241</v>
      </c>
    </row>
    <row r="19" spans="1:17" x14ac:dyDescent="0.25">
      <c r="A19" s="12" t="s">
        <v>185</v>
      </c>
      <c r="B19" s="74">
        <v>57.840375586854499</v>
      </c>
      <c r="C19" s="10" t="s">
        <v>159</v>
      </c>
      <c r="D19" s="74">
        <v>67.488943317886907</v>
      </c>
      <c r="E19" s="10" t="s">
        <v>159</v>
      </c>
      <c r="F19" s="74">
        <v>36.784151408395097</v>
      </c>
      <c r="G19" s="10" t="s">
        <v>159</v>
      </c>
      <c r="H19" s="74">
        <v>63.2577481496389</v>
      </c>
      <c r="I19" s="10" t="s">
        <v>198</v>
      </c>
      <c r="J19" s="74">
        <v>91.333119925501293</v>
      </c>
      <c r="K19" s="10" t="s">
        <v>159</v>
      </c>
      <c r="L19" s="74">
        <v>35.136325811346602</v>
      </c>
      <c r="M19" s="10" t="s">
        <v>159</v>
      </c>
      <c r="N19" s="74">
        <v>60.257956163943298</v>
      </c>
      <c r="O19" s="10" t="s">
        <v>229</v>
      </c>
      <c r="P19" s="74">
        <v>0</v>
      </c>
      <c r="Q19" s="10" t="s">
        <v>241</v>
      </c>
    </row>
    <row r="20" spans="1:17" x14ac:dyDescent="0.25">
      <c r="A20" s="12" t="s">
        <v>186</v>
      </c>
      <c r="B20" s="74">
        <v>58.318756727664201</v>
      </c>
      <c r="C20" s="10" t="s">
        <v>159</v>
      </c>
      <c r="D20" s="74">
        <v>64.283133817178907</v>
      </c>
      <c r="E20" s="10" t="s">
        <v>159</v>
      </c>
      <c r="F20" s="74">
        <v>37.417761730782203</v>
      </c>
      <c r="G20" s="10" t="s">
        <v>159</v>
      </c>
      <c r="H20" s="74">
        <v>64.290738745864701</v>
      </c>
      <c r="I20" s="10" t="s">
        <v>159</v>
      </c>
      <c r="J20" s="74">
        <v>91.513284821866193</v>
      </c>
      <c r="K20" s="10" t="s">
        <v>159</v>
      </c>
      <c r="L20" s="74">
        <v>34.809606005491098</v>
      </c>
      <c r="M20" s="10" t="s">
        <v>159</v>
      </c>
      <c r="N20" s="74">
        <v>59.916921989587003</v>
      </c>
      <c r="O20" s="10" t="s">
        <v>256</v>
      </c>
      <c r="P20" s="74">
        <v>0</v>
      </c>
      <c r="Q20" s="10" t="s">
        <v>241</v>
      </c>
    </row>
    <row r="21" spans="1:17" x14ac:dyDescent="0.25">
      <c r="A21" s="12" t="s">
        <v>188</v>
      </c>
      <c r="B21" s="74">
        <v>60.785990415619999</v>
      </c>
      <c r="C21" s="10" t="s">
        <v>159</v>
      </c>
      <c r="D21" s="74">
        <v>63.5518167491621</v>
      </c>
      <c r="E21" s="10" t="s">
        <v>159</v>
      </c>
      <c r="F21" s="74">
        <v>35.4363631294271</v>
      </c>
      <c r="G21" s="10" t="s">
        <v>159</v>
      </c>
      <c r="H21" s="74">
        <v>63.337480632477899</v>
      </c>
      <c r="I21" s="10" t="s">
        <v>159</v>
      </c>
      <c r="J21" s="74">
        <v>90.943771357564501</v>
      </c>
      <c r="K21" s="10" t="s">
        <v>159</v>
      </c>
      <c r="L21" s="74">
        <v>35.439652290203902</v>
      </c>
      <c r="M21" s="10" t="s">
        <v>159</v>
      </c>
      <c r="N21" s="74">
        <v>59.322406449290099</v>
      </c>
      <c r="O21" s="10" t="s">
        <v>257</v>
      </c>
      <c r="P21" s="74">
        <v>0</v>
      </c>
      <c r="Q21" s="10" t="s">
        <v>241</v>
      </c>
    </row>
    <row r="22" spans="1:17" x14ac:dyDescent="0.25">
      <c r="A22" s="12" t="s">
        <v>189</v>
      </c>
      <c r="B22" s="74">
        <v>56.096469418199902</v>
      </c>
      <c r="C22" s="10" t="s">
        <v>159</v>
      </c>
      <c r="D22" s="74">
        <v>75.293539153188306</v>
      </c>
      <c r="E22" s="10" t="s">
        <v>159</v>
      </c>
      <c r="F22" s="74">
        <v>31.4216671386265</v>
      </c>
      <c r="G22" s="10" t="s">
        <v>159</v>
      </c>
      <c r="H22" s="74">
        <v>60.083624163924597</v>
      </c>
      <c r="I22" s="10" t="s">
        <v>159</v>
      </c>
      <c r="J22" s="74">
        <v>90.791996839336093</v>
      </c>
      <c r="K22" s="10" t="s">
        <v>159</v>
      </c>
      <c r="L22" s="74">
        <v>34.173063191717198</v>
      </c>
      <c r="M22" s="10" t="s">
        <v>159</v>
      </c>
      <c r="N22" s="74">
        <v>57.801567935081302</v>
      </c>
      <c r="O22" s="10" t="s">
        <v>258</v>
      </c>
      <c r="P22" s="74">
        <v>0</v>
      </c>
      <c r="Q22" s="10" t="s">
        <v>241</v>
      </c>
    </row>
    <row r="23" spans="1:17" x14ac:dyDescent="0.25">
      <c r="A23" s="12" t="s">
        <v>190</v>
      </c>
      <c r="B23" s="74">
        <v>66.313479858975299</v>
      </c>
      <c r="C23" s="10" t="s">
        <v>159</v>
      </c>
      <c r="D23" s="74">
        <v>65.805853074848997</v>
      </c>
      <c r="E23" s="10" t="s">
        <v>159</v>
      </c>
      <c r="F23" s="74">
        <v>33.400593869320197</v>
      </c>
      <c r="G23" s="10" t="s">
        <v>159</v>
      </c>
      <c r="H23" s="74">
        <v>62.359068103278503</v>
      </c>
      <c r="I23" s="10" t="s">
        <v>159</v>
      </c>
      <c r="J23" s="74">
        <v>92.587653286085299</v>
      </c>
      <c r="K23" s="10" t="s">
        <v>159</v>
      </c>
      <c r="L23" s="74">
        <v>36.298286464863601</v>
      </c>
      <c r="M23" s="10" t="s">
        <v>159</v>
      </c>
      <c r="N23" s="74">
        <v>58.209731258164197</v>
      </c>
      <c r="O23" s="10" t="s">
        <v>259</v>
      </c>
      <c r="P23" s="74">
        <v>0</v>
      </c>
      <c r="Q23" s="10" t="s">
        <v>241</v>
      </c>
    </row>
    <row r="24" spans="1:17" x14ac:dyDescent="0.25">
      <c r="A24" s="12" t="s">
        <v>191</v>
      </c>
      <c r="B24" s="74">
        <v>67.256637168141594</v>
      </c>
      <c r="C24" s="10" t="s">
        <v>260</v>
      </c>
      <c r="D24" s="74">
        <v>64.344707738976098</v>
      </c>
      <c r="E24" s="10" t="s">
        <v>159</v>
      </c>
      <c r="F24" s="74">
        <v>31.757781233989899</v>
      </c>
      <c r="G24" s="10" t="s">
        <v>159</v>
      </c>
      <c r="H24" s="74">
        <v>61.816435733659802</v>
      </c>
      <c r="I24" s="10" t="s">
        <v>159</v>
      </c>
      <c r="J24" s="74">
        <v>92.202211369952906</v>
      </c>
      <c r="K24" s="10" t="s">
        <v>159</v>
      </c>
      <c r="L24" s="74">
        <v>34.370557951192701</v>
      </c>
      <c r="M24" s="10" t="s">
        <v>159</v>
      </c>
      <c r="N24" s="74">
        <v>55.921496334164701</v>
      </c>
      <c r="O24" s="10" t="s">
        <v>261</v>
      </c>
      <c r="P24" s="74">
        <v>0</v>
      </c>
      <c r="Q24" s="10" t="s">
        <v>241</v>
      </c>
    </row>
    <row r="25" spans="1:17" x14ac:dyDescent="0.25">
      <c r="A25" s="12" t="s">
        <v>192</v>
      </c>
      <c r="B25" s="74">
        <v>61.439715437848903</v>
      </c>
      <c r="C25" s="10" t="s">
        <v>159</v>
      </c>
      <c r="D25" s="74">
        <v>63.497098341925103</v>
      </c>
      <c r="E25" s="10" t="s">
        <v>159</v>
      </c>
      <c r="F25" s="74">
        <v>30.919858254184099</v>
      </c>
      <c r="G25" s="10" t="s">
        <v>159</v>
      </c>
      <c r="H25" s="74">
        <v>61.407779195762402</v>
      </c>
      <c r="I25" s="10" t="s">
        <v>159</v>
      </c>
      <c r="J25" s="74">
        <v>92.802129144285203</v>
      </c>
      <c r="K25" s="10" t="s">
        <v>159</v>
      </c>
      <c r="L25" s="74">
        <v>35.116699878270701</v>
      </c>
      <c r="M25" s="10" t="s">
        <v>159</v>
      </c>
      <c r="N25" s="74">
        <v>55.514058636083199</v>
      </c>
      <c r="O25" s="10" t="s">
        <v>262</v>
      </c>
      <c r="P25" s="74">
        <v>0</v>
      </c>
      <c r="Q25" s="10" t="s">
        <v>241</v>
      </c>
    </row>
    <row r="26" spans="1:17" x14ac:dyDescent="0.25">
      <c r="A26" s="12" t="s">
        <v>193</v>
      </c>
      <c r="B26" s="74">
        <v>61.315530620423303</v>
      </c>
      <c r="C26" s="10" t="s">
        <v>159</v>
      </c>
      <c r="D26" s="74">
        <v>65.402591265165796</v>
      </c>
      <c r="E26" s="10" t="s">
        <v>159</v>
      </c>
      <c r="F26" s="74">
        <v>32.979877834998199</v>
      </c>
      <c r="G26" s="10" t="s">
        <v>159</v>
      </c>
      <c r="H26" s="74">
        <v>63.302075965844999</v>
      </c>
      <c r="I26" s="10" t="s">
        <v>159</v>
      </c>
      <c r="J26" s="74">
        <v>75.502420419539405</v>
      </c>
      <c r="K26" s="10" t="s">
        <v>159</v>
      </c>
      <c r="L26" s="74">
        <v>34.863832110147399</v>
      </c>
      <c r="M26" s="10" t="s">
        <v>159</v>
      </c>
      <c r="N26" s="74">
        <v>57.574418712521997</v>
      </c>
      <c r="O26" s="10" t="s">
        <v>159</v>
      </c>
      <c r="P26" s="74">
        <v>0</v>
      </c>
      <c r="Q26" s="10" t="s">
        <v>241</v>
      </c>
    </row>
    <row r="27" spans="1:17" x14ac:dyDescent="0.25">
      <c r="A27" s="12" t="s">
        <v>194</v>
      </c>
      <c r="B27" s="74">
        <v>66.467763646957195</v>
      </c>
      <c r="C27" s="10" t="s">
        <v>159</v>
      </c>
      <c r="D27" s="74">
        <v>65.166995954464198</v>
      </c>
      <c r="E27" s="10" t="s">
        <v>159</v>
      </c>
      <c r="F27" s="74">
        <v>34.712654704859403</v>
      </c>
      <c r="G27" s="10" t="s">
        <v>159</v>
      </c>
      <c r="H27" s="74">
        <v>65.668469736554698</v>
      </c>
      <c r="I27" s="10" t="s">
        <v>159</v>
      </c>
      <c r="J27" s="74">
        <v>75.232734641873094</v>
      </c>
      <c r="K27" s="10" t="s">
        <v>159</v>
      </c>
      <c r="L27" s="74">
        <v>35.3248067247441</v>
      </c>
      <c r="M27" s="10" t="s">
        <v>159</v>
      </c>
      <c r="N27" s="74">
        <v>59.565347842501602</v>
      </c>
      <c r="O27" s="10" t="s">
        <v>159</v>
      </c>
      <c r="P27" s="74">
        <v>0</v>
      </c>
      <c r="Q27" s="10" t="s">
        <v>241</v>
      </c>
    </row>
    <row r="28" spans="1:17" x14ac:dyDescent="0.25">
      <c r="A28" s="12" t="s">
        <v>196</v>
      </c>
      <c r="B28" s="74">
        <v>66.619400451359098</v>
      </c>
      <c r="C28" s="10" t="s">
        <v>159</v>
      </c>
      <c r="D28" s="74">
        <v>66.516859511219707</v>
      </c>
      <c r="E28" s="10" t="s">
        <v>159</v>
      </c>
      <c r="F28" s="74">
        <v>34.119076410296799</v>
      </c>
      <c r="G28" s="10" t="s">
        <v>159</v>
      </c>
      <c r="H28" s="74">
        <v>65.611044335986406</v>
      </c>
      <c r="I28" s="10" t="s">
        <v>159</v>
      </c>
      <c r="J28" s="74">
        <v>74.530796601935407</v>
      </c>
      <c r="K28" s="10" t="s">
        <v>159</v>
      </c>
      <c r="L28" s="74">
        <v>34.745962894235497</v>
      </c>
      <c r="M28" s="10" t="s">
        <v>159</v>
      </c>
      <c r="N28" s="74">
        <v>58.547096769587597</v>
      </c>
      <c r="O28" s="10" t="s">
        <v>159</v>
      </c>
      <c r="P28" s="74">
        <v>0</v>
      </c>
      <c r="Q28" s="10" t="s">
        <v>241</v>
      </c>
    </row>
    <row r="29" spans="1:17" x14ac:dyDescent="0.25">
      <c r="A29" s="12" t="s">
        <v>197</v>
      </c>
      <c r="B29" s="74">
        <v>67.247898314629296</v>
      </c>
      <c r="C29" s="10" t="s">
        <v>159</v>
      </c>
      <c r="D29" s="74">
        <v>67.933332090235993</v>
      </c>
      <c r="E29" s="10" t="s">
        <v>159</v>
      </c>
      <c r="F29" s="74">
        <v>37.7849970067439</v>
      </c>
      <c r="G29" s="10" t="s">
        <v>159</v>
      </c>
      <c r="H29" s="74">
        <v>66.766768666342401</v>
      </c>
      <c r="I29" s="10" t="s">
        <v>159</v>
      </c>
      <c r="J29" s="74">
        <v>74.029861592469203</v>
      </c>
      <c r="K29" s="10" t="s">
        <v>159</v>
      </c>
      <c r="L29" s="74">
        <v>35.931813491324398</v>
      </c>
      <c r="M29" s="10" t="s">
        <v>159</v>
      </c>
      <c r="N29" s="74">
        <v>59.7187709890229</v>
      </c>
      <c r="O29" s="10" t="s">
        <v>159</v>
      </c>
      <c r="P29" s="74">
        <v>0</v>
      </c>
      <c r="Q29" s="10" t="s">
        <v>241</v>
      </c>
    </row>
    <row r="30" spans="1:17" x14ac:dyDescent="0.25">
      <c r="A30" s="12" t="s">
        <v>199</v>
      </c>
      <c r="B30" s="74">
        <v>66.451916390559205</v>
      </c>
      <c r="C30" s="10" t="s">
        <v>159</v>
      </c>
      <c r="D30" s="74">
        <v>68.448600970364694</v>
      </c>
      <c r="E30" s="10" t="s">
        <v>159</v>
      </c>
      <c r="F30" s="74">
        <v>41.255472286117097</v>
      </c>
      <c r="G30" s="10" t="s">
        <v>159</v>
      </c>
      <c r="H30" s="74">
        <v>67.529903399303393</v>
      </c>
      <c r="I30" s="10" t="s">
        <v>159</v>
      </c>
      <c r="J30" s="74">
        <v>68.033032803974507</v>
      </c>
      <c r="K30" s="10" t="s">
        <v>159</v>
      </c>
      <c r="L30" s="74">
        <v>35.634368201418802</v>
      </c>
      <c r="M30" s="10" t="s">
        <v>159</v>
      </c>
      <c r="N30" s="74">
        <v>60.041046164382401</v>
      </c>
      <c r="O30" s="10" t="s">
        <v>159</v>
      </c>
      <c r="P30" s="74">
        <v>0</v>
      </c>
      <c r="Q30" s="10" t="s">
        <v>241</v>
      </c>
    </row>
    <row r="31" spans="1:17" x14ac:dyDescent="0.25">
      <c r="A31" s="12" t="s">
        <v>200</v>
      </c>
      <c r="B31" s="74">
        <v>62.660836251765602</v>
      </c>
      <c r="C31" s="10" t="s">
        <v>159</v>
      </c>
      <c r="D31" s="74">
        <v>66.8582698306856</v>
      </c>
      <c r="E31" s="10" t="s">
        <v>159</v>
      </c>
      <c r="F31" s="74">
        <v>42.382930121482701</v>
      </c>
      <c r="G31" s="10" t="s">
        <v>159</v>
      </c>
      <c r="H31" s="74">
        <v>64.935939322749803</v>
      </c>
      <c r="I31" s="10" t="s">
        <v>159</v>
      </c>
      <c r="J31" s="74">
        <v>65.638225689139205</v>
      </c>
      <c r="K31" s="10" t="s">
        <v>159</v>
      </c>
      <c r="L31" s="74">
        <v>32.374019765342197</v>
      </c>
      <c r="M31" s="10" t="s">
        <v>263</v>
      </c>
      <c r="N31" s="74">
        <v>56.215314640344097</v>
      </c>
      <c r="O31" s="10" t="s">
        <v>159</v>
      </c>
      <c r="P31" s="74">
        <v>0</v>
      </c>
      <c r="Q31" s="10" t="s">
        <v>241</v>
      </c>
    </row>
    <row r="32" spans="1:17" x14ac:dyDescent="0.25">
      <c r="A32" s="15" t="s">
        <v>203</v>
      </c>
      <c r="B32" s="75">
        <v>44.004813391285602</v>
      </c>
      <c r="C32" s="14" t="s">
        <v>264</v>
      </c>
      <c r="D32" s="75">
        <v>63.018849780100098</v>
      </c>
      <c r="E32" s="14" t="s">
        <v>159</v>
      </c>
      <c r="F32" s="75">
        <v>43.7430933709675</v>
      </c>
      <c r="G32" s="14" t="s">
        <v>159</v>
      </c>
      <c r="H32" s="75">
        <v>53.260564509574898</v>
      </c>
      <c r="I32" s="14" t="s">
        <v>159</v>
      </c>
      <c r="J32" s="75">
        <v>59.379883116536497</v>
      </c>
      <c r="K32" s="14" t="s">
        <v>159</v>
      </c>
      <c r="L32" s="75">
        <v>26.7821827287469</v>
      </c>
      <c r="M32" s="14" t="s">
        <v>159</v>
      </c>
      <c r="N32" s="75">
        <v>50.773416277502797</v>
      </c>
      <c r="O32" s="14" t="s">
        <v>159</v>
      </c>
      <c r="P32" s="75">
        <v>0</v>
      </c>
      <c r="Q32" s="14" t="s">
        <v>241</v>
      </c>
    </row>
    <row r="34" spans="1:2" x14ac:dyDescent="0.25">
      <c r="A34" s="16" t="s">
        <v>204</v>
      </c>
      <c r="B34" s="16" t="s">
        <v>230</v>
      </c>
    </row>
    <row r="36" spans="1:2" x14ac:dyDescent="0.25">
      <c r="B36" s="16" t="s">
        <v>265</v>
      </c>
    </row>
    <row r="37" spans="1:2" x14ac:dyDescent="0.25">
      <c r="B37" s="16" t="s">
        <v>266</v>
      </c>
    </row>
    <row r="38" spans="1:2" x14ac:dyDescent="0.25">
      <c r="B38" s="16" t="s">
        <v>267</v>
      </c>
    </row>
    <row r="39" spans="1:2" x14ac:dyDescent="0.25">
      <c r="B39" s="16" t="s">
        <v>268</v>
      </c>
    </row>
    <row r="40" spans="1:2" x14ac:dyDescent="0.25">
      <c r="B40" s="16" t="s">
        <v>269</v>
      </c>
    </row>
    <row r="41" spans="1:2" x14ac:dyDescent="0.25">
      <c r="B41" s="16" t="s">
        <v>270</v>
      </c>
    </row>
    <row r="42" spans="1:2" x14ac:dyDescent="0.25">
      <c r="B42" s="16" t="s">
        <v>271</v>
      </c>
    </row>
    <row r="43" spans="1:2" x14ac:dyDescent="0.25">
      <c r="B43" s="16" t="s">
        <v>272</v>
      </c>
    </row>
    <row r="44" spans="1:2" x14ac:dyDescent="0.25">
      <c r="B44" s="16" t="s">
        <v>273</v>
      </c>
    </row>
    <row r="45" spans="1:2" x14ac:dyDescent="0.25">
      <c r="B45" s="16" t="s">
        <v>274</v>
      </c>
    </row>
    <row r="46" spans="1:2" x14ac:dyDescent="0.25">
      <c r="B46" s="16" t="s">
        <v>275</v>
      </c>
    </row>
    <row r="47" spans="1:2" x14ac:dyDescent="0.25">
      <c r="B47" s="16" t="s">
        <v>276</v>
      </c>
    </row>
    <row r="48" spans="1:2" x14ac:dyDescent="0.25">
      <c r="B48" s="16" t="s">
        <v>277</v>
      </c>
    </row>
    <row r="49" spans="1:2" x14ac:dyDescent="0.25">
      <c r="B49" s="16" t="s">
        <v>278</v>
      </c>
    </row>
    <row r="51" spans="1:2" x14ac:dyDescent="0.25">
      <c r="B51" s="16" t="s">
        <v>210</v>
      </c>
    </row>
    <row r="52" spans="1:2" x14ac:dyDescent="0.25">
      <c r="B52" s="16" t="s">
        <v>244</v>
      </c>
    </row>
    <row r="53" spans="1:2" x14ac:dyDescent="0.25">
      <c r="B53" s="16" t="s">
        <v>212</v>
      </c>
    </row>
    <row r="56" spans="1:2" x14ac:dyDescent="0.25">
      <c r="A56" s="17" t="str">
        <f>HYPERLINK("#'GAMING_MACHINES 14'!A2", "&lt;&lt;&lt; Previous table")</f>
        <v>&lt;&lt;&lt; Previous table</v>
      </c>
    </row>
    <row r="57" spans="1:2" x14ac:dyDescent="0.25">
      <c r="A57" s="17" t="str">
        <f>HYPERLINK("#'INTERACTIVE_GAMING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S44"/>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HYPERLINK("#'INDEX'!B36", "Link to index")</f>
        <v>Link to index</v>
      </c>
    </row>
    <row r="2" spans="1:19" ht="15.75" customHeight="1" x14ac:dyDescent="0.25">
      <c r="A2" s="287" t="s">
        <v>283</v>
      </c>
      <c r="B2" s="286"/>
      <c r="C2" s="286"/>
      <c r="D2" s="286"/>
      <c r="E2" s="286"/>
      <c r="F2" s="286"/>
      <c r="G2" s="286"/>
      <c r="H2" s="286"/>
      <c r="I2" s="286"/>
      <c r="J2" s="286"/>
      <c r="K2" s="286"/>
      <c r="L2" s="286"/>
      <c r="M2" s="286"/>
      <c r="N2" s="286"/>
      <c r="O2" s="286"/>
      <c r="P2" s="286"/>
      <c r="Q2" s="286"/>
      <c r="R2" s="286"/>
      <c r="S2" s="286"/>
    </row>
    <row r="3" spans="1:19" ht="15.75" customHeight="1" x14ac:dyDescent="0.25">
      <c r="A3" s="287" t="s">
        <v>54</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76">
        <v>0</v>
      </c>
      <c r="C7" s="10" t="s">
        <v>241</v>
      </c>
      <c r="D7" s="76">
        <v>0</v>
      </c>
      <c r="E7" s="10" t="s">
        <v>241</v>
      </c>
      <c r="F7" s="76">
        <v>0</v>
      </c>
      <c r="G7" s="10" t="s">
        <v>159</v>
      </c>
      <c r="H7" s="76">
        <v>0</v>
      </c>
      <c r="I7" s="10" t="s">
        <v>159</v>
      </c>
      <c r="J7" s="76">
        <v>0</v>
      </c>
      <c r="K7" s="10" t="s">
        <v>241</v>
      </c>
      <c r="L7" s="76">
        <v>0</v>
      </c>
      <c r="M7" s="10" t="s">
        <v>159</v>
      </c>
      <c r="N7" s="76">
        <v>0</v>
      </c>
      <c r="O7" s="10" t="s">
        <v>241</v>
      </c>
      <c r="P7" s="76">
        <v>0</v>
      </c>
      <c r="Q7" s="10" t="s">
        <v>241</v>
      </c>
      <c r="R7" s="76">
        <v>0</v>
      </c>
      <c r="S7" s="10" t="s">
        <v>159</v>
      </c>
    </row>
    <row r="8" spans="1:19" x14ac:dyDescent="0.25">
      <c r="A8" s="12" t="s">
        <v>171</v>
      </c>
      <c r="B8" s="76">
        <v>0</v>
      </c>
      <c r="C8" s="10" t="s">
        <v>241</v>
      </c>
      <c r="D8" s="76">
        <v>0</v>
      </c>
      <c r="E8" s="10" t="s">
        <v>241</v>
      </c>
      <c r="F8" s="76">
        <v>0</v>
      </c>
      <c r="G8" s="10" t="s">
        <v>159</v>
      </c>
      <c r="H8" s="76">
        <v>0</v>
      </c>
      <c r="I8" s="10" t="s">
        <v>159</v>
      </c>
      <c r="J8" s="76">
        <v>0</v>
      </c>
      <c r="K8" s="10" t="s">
        <v>241</v>
      </c>
      <c r="L8" s="76">
        <v>0</v>
      </c>
      <c r="M8" s="10" t="s">
        <v>159</v>
      </c>
      <c r="N8" s="76">
        <v>0</v>
      </c>
      <c r="O8" s="10" t="s">
        <v>241</v>
      </c>
      <c r="P8" s="76">
        <v>0</v>
      </c>
      <c r="Q8" s="10" t="s">
        <v>241</v>
      </c>
      <c r="R8" s="76">
        <v>0</v>
      </c>
      <c r="S8" s="10" t="s">
        <v>159</v>
      </c>
    </row>
    <row r="9" spans="1:19" x14ac:dyDescent="0.25">
      <c r="A9" s="12" t="s">
        <v>172</v>
      </c>
      <c r="B9" s="76">
        <v>0</v>
      </c>
      <c r="C9" s="10" t="s">
        <v>241</v>
      </c>
      <c r="D9" s="76">
        <v>0</v>
      </c>
      <c r="E9" s="10" t="s">
        <v>241</v>
      </c>
      <c r="F9" s="76">
        <v>0</v>
      </c>
      <c r="G9" s="10" t="s">
        <v>159</v>
      </c>
      <c r="H9" s="76">
        <v>0</v>
      </c>
      <c r="I9" s="10" t="s">
        <v>159</v>
      </c>
      <c r="J9" s="76">
        <v>0</v>
      </c>
      <c r="K9" s="10" t="s">
        <v>241</v>
      </c>
      <c r="L9" s="76">
        <v>0</v>
      </c>
      <c r="M9" s="10" t="s">
        <v>159</v>
      </c>
      <c r="N9" s="76">
        <v>0</v>
      </c>
      <c r="O9" s="10" t="s">
        <v>241</v>
      </c>
      <c r="P9" s="76">
        <v>0</v>
      </c>
      <c r="Q9" s="10" t="s">
        <v>241</v>
      </c>
      <c r="R9" s="76">
        <v>0</v>
      </c>
      <c r="S9" s="10" t="s">
        <v>159</v>
      </c>
    </row>
    <row r="10" spans="1:19" x14ac:dyDescent="0.25">
      <c r="A10" s="12" t="s">
        <v>173</v>
      </c>
      <c r="B10" s="76">
        <v>0</v>
      </c>
      <c r="C10" s="10" t="s">
        <v>241</v>
      </c>
      <c r="D10" s="76">
        <v>0</v>
      </c>
      <c r="E10" s="10" t="s">
        <v>241</v>
      </c>
      <c r="F10" s="76">
        <v>0</v>
      </c>
      <c r="G10" s="10" t="s">
        <v>159</v>
      </c>
      <c r="H10" s="76">
        <v>0</v>
      </c>
      <c r="I10" s="10" t="s">
        <v>159</v>
      </c>
      <c r="J10" s="76">
        <v>0</v>
      </c>
      <c r="K10" s="10" t="s">
        <v>241</v>
      </c>
      <c r="L10" s="76">
        <v>0</v>
      </c>
      <c r="M10" s="10" t="s">
        <v>159</v>
      </c>
      <c r="N10" s="76">
        <v>0</v>
      </c>
      <c r="O10" s="10" t="s">
        <v>241</v>
      </c>
      <c r="P10" s="76">
        <v>0</v>
      </c>
      <c r="Q10" s="10" t="s">
        <v>241</v>
      </c>
      <c r="R10" s="76">
        <v>0</v>
      </c>
      <c r="S10" s="10" t="s">
        <v>159</v>
      </c>
    </row>
    <row r="11" spans="1:19" x14ac:dyDescent="0.25">
      <c r="A11" s="12" t="s">
        <v>174</v>
      </c>
      <c r="B11" s="76">
        <v>0</v>
      </c>
      <c r="C11" s="10" t="s">
        <v>241</v>
      </c>
      <c r="D11" s="76">
        <v>0</v>
      </c>
      <c r="E11" s="10" t="s">
        <v>241</v>
      </c>
      <c r="F11" s="76">
        <v>2.589</v>
      </c>
      <c r="G11" s="10" t="s">
        <v>159</v>
      </c>
      <c r="H11" s="76">
        <v>0</v>
      </c>
      <c r="I11" s="10" t="s">
        <v>159</v>
      </c>
      <c r="J11" s="76">
        <v>0</v>
      </c>
      <c r="K11" s="10" t="s">
        <v>241</v>
      </c>
      <c r="L11" s="76">
        <v>0</v>
      </c>
      <c r="M11" s="10" t="s">
        <v>159</v>
      </c>
      <c r="N11" s="76">
        <v>0</v>
      </c>
      <c r="O11" s="10" t="s">
        <v>241</v>
      </c>
      <c r="P11" s="76">
        <v>0</v>
      </c>
      <c r="Q11" s="10" t="s">
        <v>241</v>
      </c>
      <c r="R11" s="76">
        <v>2.589</v>
      </c>
      <c r="S11" s="10" t="s">
        <v>159</v>
      </c>
    </row>
    <row r="12" spans="1:19" x14ac:dyDescent="0.25">
      <c r="A12" s="12" t="s">
        <v>175</v>
      </c>
      <c r="B12" s="76">
        <v>0</v>
      </c>
      <c r="C12" s="10" t="s">
        <v>241</v>
      </c>
      <c r="D12" s="76">
        <v>0</v>
      </c>
      <c r="E12" s="10" t="s">
        <v>241</v>
      </c>
      <c r="F12" s="76">
        <v>105.65900000000001</v>
      </c>
      <c r="G12" s="10" t="s">
        <v>159</v>
      </c>
      <c r="H12" s="76">
        <v>3.9E-2</v>
      </c>
      <c r="I12" s="10" t="s">
        <v>159</v>
      </c>
      <c r="J12" s="76">
        <v>0</v>
      </c>
      <c r="K12" s="10" t="s">
        <v>241</v>
      </c>
      <c r="L12" s="76">
        <v>0</v>
      </c>
      <c r="M12" s="10" t="s">
        <v>159</v>
      </c>
      <c r="N12" s="76">
        <v>0</v>
      </c>
      <c r="O12" s="10" t="s">
        <v>241</v>
      </c>
      <c r="P12" s="76">
        <v>0</v>
      </c>
      <c r="Q12" s="10" t="s">
        <v>241</v>
      </c>
      <c r="R12" s="76">
        <v>105.69799999999999</v>
      </c>
      <c r="S12" s="10" t="s">
        <v>159</v>
      </c>
    </row>
    <row r="13" spans="1:19" x14ac:dyDescent="0.25">
      <c r="A13" s="12" t="s">
        <v>176</v>
      </c>
      <c r="B13" s="76">
        <v>0</v>
      </c>
      <c r="C13" s="10" t="s">
        <v>241</v>
      </c>
      <c r="D13" s="76">
        <v>0</v>
      </c>
      <c r="E13" s="10" t="s">
        <v>241</v>
      </c>
      <c r="F13" s="76">
        <v>263.05599999999998</v>
      </c>
      <c r="G13" s="10" t="s">
        <v>159</v>
      </c>
      <c r="H13" s="76">
        <v>13</v>
      </c>
      <c r="I13" s="10" t="s">
        <v>159</v>
      </c>
      <c r="J13" s="76">
        <v>0</v>
      </c>
      <c r="K13" s="10" t="s">
        <v>241</v>
      </c>
      <c r="L13" s="76">
        <v>8.0000000000000002E-3</v>
      </c>
      <c r="M13" s="10" t="s">
        <v>180</v>
      </c>
      <c r="N13" s="76">
        <v>0</v>
      </c>
      <c r="O13" s="10" t="s">
        <v>241</v>
      </c>
      <c r="P13" s="76">
        <v>0</v>
      </c>
      <c r="Q13" s="10" t="s">
        <v>241</v>
      </c>
      <c r="R13" s="76">
        <v>276.06400000000002</v>
      </c>
      <c r="S13" s="10" t="s">
        <v>159</v>
      </c>
    </row>
    <row r="14" spans="1:19" x14ac:dyDescent="0.25">
      <c r="A14" s="12" t="s">
        <v>177</v>
      </c>
      <c r="B14" s="76">
        <v>0</v>
      </c>
      <c r="C14" s="10" t="s">
        <v>241</v>
      </c>
      <c r="D14" s="76">
        <v>0</v>
      </c>
      <c r="E14" s="10" t="s">
        <v>241</v>
      </c>
      <c r="F14" s="76">
        <v>318.58999999999997</v>
      </c>
      <c r="G14" s="10" t="s">
        <v>159</v>
      </c>
      <c r="H14" s="76">
        <v>0</v>
      </c>
      <c r="I14" s="10" t="s">
        <v>284</v>
      </c>
      <c r="J14" s="76">
        <v>0</v>
      </c>
      <c r="K14" s="10" t="s">
        <v>241</v>
      </c>
      <c r="L14" s="76">
        <v>2.4529999999999998</v>
      </c>
      <c r="M14" s="10" t="s">
        <v>180</v>
      </c>
      <c r="N14" s="76">
        <v>0</v>
      </c>
      <c r="O14" s="10" t="s">
        <v>241</v>
      </c>
      <c r="P14" s="76">
        <v>0</v>
      </c>
      <c r="Q14" s="10" t="s">
        <v>241</v>
      </c>
      <c r="R14" s="76">
        <v>321.04300000000001</v>
      </c>
      <c r="S14" s="10" t="s">
        <v>159</v>
      </c>
    </row>
    <row r="15" spans="1:19" x14ac:dyDescent="0.25">
      <c r="A15" s="12" t="s">
        <v>178</v>
      </c>
      <c r="B15" s="76">
        <v>0</v>
      </c>
      <c r="C15" s="10" t="s">
        <v>241</v>
      </c>
      <c r="D15" s="76">
        <v>0</v>
      </c>
      <c r="E15" s="10" t="s">
        <v>241</v>
      </c>
      <c r="F15" s="76">
        <v>460.411</v>
      </c>
      <c r="G15" s="10" t="s">
        <v>159</v>
      </c>
      <c r="H15" s="76">
        <v>0</v>
      </c>
      <c r="I15" s="10" t="s">
        <v>241</v>
      </c>
      <c r="J15" s="76">
        <v>0</v>
      </c>
      <c r="K15" s="10" t="s">
        <v>241</v>
      </c>
      <c r="L15" s="76">
        <v>1.4910000000000001</v>
      </c>
      <c r="M15" s="10" t="s">
        <v>180</v>
      </c>
      <c r="N15" s="76">
        <v>0</v>
      </c>
      <c r="O15" s="10" t="s">
        <v>241</v>
      </c>
      <c r="P15" s="76">
        <v>0</v>
      </c>
      <c r="Q15" s="10" t="s">
        <v>241</v>
      </c>
      <c r="R15" s="76">
        <v>461.90199999999999</v>
      </c>
      <c r="S15" s="10" t="s">
        <v>159</v>
      </c>
    </row>
    <row r="16" spans="1:19" x14ac:dyDescent="0.25">
      <c r="A16" s="12" t="s">
        <v>182</v>
      </c>
      <c r="B16" s="76">
        <v>0</v>
      </c>
      <c r="C16" s="10" t="s">
        <v>241</v>
      </c>
      <c r="D16" s="76">
        <v>0</v>
      </c>
      <c r="E16" s="10" t="s">
        <v>241</v>
      </c>
      <c r="F16" s="76">
        <v>361.59500000000003</v>
      </c>
      <c r="G16" s="10" t="s">
        <v>159</v>
      </c>
      <c r="H16" s="76">
        <v>0</v>
      </c>
      <c r="I16" s="10" t="s">
        <v>241</v>
      </c>
      <c r="J16" s="76">
        <v>0</v>
      </c>
      <c r="K16" s="10" t="s">
        <v>241</v>
      </c>
      <c r="L16" s="76">
        <v>0</v>
      </c>
      <c r="M16" s="10" t="s">
        <v>241</v>
      </c>
      <c r="N16" s="76">
        <v>0</v>
      </c>
      <c r="O16" s="10" t="s">
        <v>241</v>
      </c>
      <c r="P16" s="76">
        <v>0</v>
      </c>
      <c r="Q16" s="10" t="s">
        <v>241</v>
      </c>
      <c r="R16" s="76">
        <v>361.59500000000003</v>
      </c>
      <c r="S16" s="10" t="s">
        <v>159</v>
      </c>
    </row>
    <row r="17" spans="1:19" x14ac:dyDescent="0.25">
      <c r="A17" s="12" t="s">
        <v>183</v>
      </c>
      <c r="B17" s="76">
        <v>0</v>
      </c>
      <c r="C17" s="10" t="s">
        <v>241</v>
      </c>
      <c r="D17" s="76">
        <v>0</v>
      </c>
      <c r="E17" s="10" t="s">
        <v>241</v>
      </c>
      <c r="F17" s="76">
        <v>316.60000000000002</v>
      </c>
      <c r="G17" s="10" t="s">
        <v>159</v>
      </c>
      <c r="H17" s="76">
        <v>0</v>
      </c>
      <c r="I17" s="10" t="s">
        <v>241</v>
      </c>
      <c r="J17" s="76">
        <v>0</v>
      </c>
      <c r="K17" s="10" t="s">
        <v>241</v>
      </c>
      <c r="L17" s="76">
        <v>0</v>
      </c>
      <c r="M17" s="10" t="s">
        <v>241</v>
      </c>
      <c r="N17" s="76">
        <v>0</v>
      </c>
      <c r="O17" s="10" t="s">
        <v>241</v>
      </c>
      <c r="P17" s="76">
        <v>0</v>
      </c>
      <c r="Q17" s="10" t="s">
        <v>241</v>
      </c>
      <c r="R17" s="76">
        <v>316.60000000000002</v>
      </c>
      <c r="S17" s="10" t="s">
        <v>159</v>
      </c>
    </row>
    <row r="18" spans="1:19" x14ac:dyDescent="0.25">
      <c r="A18" s="12" t="s">
        <v>184</v>
      </c>
      <c r="B18" s="76">
        <v>0</v>
      </c>
      <c r="C18" s="10" t="s">
        <v>241</v>
      </c>
      <c r="D18" s="76">
        <v>0</v>
      </c>
      <c r="E18" s="10" t="s">
        <v>241</v>
      </c>
      <c r="F18" s="76">
        <v>360.90197999999998</v>
      </c>
      <c r="G18" s="10" t="s">
        <v>159</v>
      </c>
      <c r="H18" s="76">
        <v>0</v>
      </c>
      <c r="I18" s="10" t="s">
        <v>241</v>
      </c>
      <c r="J18" s="76">
        <v>0</v>
      </c>
      <c r="K18" s="10" t="s">
        <v>241</v>
      </c>
      <c r="L18" s="76">
        <v>0</v>
      </c>
      <c r="M18" s="10" t="s">
        <v>241</v>
      </c>
      <c r="N18" s="76">
        <v>0</v>
      </c>
      <c r="O18" s="10" t="s">
        <v>241</v>
      </c>
      <c r="P18" s="76">
        <v>0</v>
      </c>
      <c r="Q18" s="10" t="s">
        <v>241</v>
      </c>
      <c r="R18" s="76">
        <v>360.90197999999998</v>
      </c>
      <c r="S18" s="10" t="s">
        <v>159</v>
      </c>
    </row>
    <row r="19" spans="1:19" x14ac:dyDescent="0.25">
      <c r="A19" s="12" t="s">
        <v>185</v>
      </c>
      <c r="B19" s="76">
        <v>0</v>
      </c>
      <c r="C19" s="10" t="s">
        <v>241</v>
      </c>
      <c r="D19" s="76">
        <v>0</v>
      </c>
      <c r="E19" s="10" t="s">
        <v>241</v>
      </c>
      <c r="F19" s="76">
        <v>161.04599999999999</v>
      </c>
      <c r="G19" s="10" t="s">
        <v>159</v>
      </c>
      <c r="H19" s="76">
        <v>0</v>
      </c>
      <c r="I19" s="10" t="s">
        <v>241</v>
      </c>
      <c r="J19" s="76">
        <v>0</v>
      </c>
      <c r="K19" s="10" t="s">
        <v>241</v>
      </c>
      <c r="L19" s="76">
        <v>0</v>
      </c>
      <c r="M19" s="10" t="s">
        <v>241</v>
      </c>
      <c r="N19" s="76">
        <v>0</v>
      </c>
      <c r="O19" s="10" t="s">
        <v>241</v>
      </c>
      <c r="P19" s="76">
        <v>0</v>
      </c>
      <c r="Q19" s="10" t="s">
        <v>241</v>
      </c>
      <c r="R19" s="76">
        <v>161.04599999999999</v>
      </c>
      <c r="S19" s="10" t="s">
        <v>159</v>
      </c>
    </row>
    <row r="20" spans="1:19" x14ac:dyDescent="0.25">
      <c r="A20" s="12" t="s">
        <v>186</v>
      </c>
      <c r="B20" s="76">
        <v>0</v>
      </c>
      <c r="C20" s="10" t="s">
        <v>241</v>
      </c>
      <c r="D20" s="76">
        <v>0</v>
      </c>
      <c r="E20" s="10" t="s">
        <v>241</v>
      </c>
      <c r="F20" s="76">
        <v>88.385805860000005</v>
      </c>
      <c r="G20" s="10" t="s">
        <v>159</v>
      </c>
      <c r="H20" s="76">
        <v>0</v>
      </c>
      <c r="I20" s="10" t="s">
        <v>241</v>
      </c>
      <c r="J20" s="76">
        <v>0</v>
      </c>
      <c r="K20" s="10" t="s">
        <v>241</v>
      </c>
      <c r="L20" s="76">
        <v>0</v>
      </c>
      <c r="M20" s="10" t="s">
        <v>241</v>
      </c>
      <c r="N20" s="76">
        <v>0</v>
      </c>
      <c r="O20" s="10" t="s">
        <v>241</v>
      </c>
      <c r="P20" s="76">
        <v>0</v>
      </c>
      <c r="Q20" s="10" t="s">
        <v>241</v>
      </c>
      <c r="R20" s="76">
        <v>88.385805860000005</v>
      </c>
      <c r="S20" s="10" t="s">
        <v>159</v>
      </c>
    </row>
    <row r="21" spans="1:19" x14ac:dyDescent="0.25">
      <c r="A21" s="12" t="s">
        <v>188</v>
      </c>
      <c r="B21" s="76">
        <v>0</v>
      </c>
      <c r="C21" s="10" t="s">
        <v>241</v>
      </c>
      <c r="D21" s="76">
        <v>0</v>
      </c>
      <c r="E21" s="10" t="s">
        <v>241</v>
      </c>
      <c r="F21" s="76">
        <v>19.994</v>
      </c>
      <c r="G21" s="10" t="s">
        <v>159</v>
      </c>
      <c r="H21" s="76">
        <v>0</v>
      </c>
      <c r="I21" s="10" t="s">
        <v>241</v>
      </c>
      <c r="J21" s="76">
        <v>0</v>
      </c>
      <c r="K21" s="10" t="s">
        <v>241</v>
      </c>
      <c r="L21" s="76">
        <v>0</v>
      </c>
      <c r="M21" s="10" t="s">
        <v>241</v>
      </c>
      <c r="N21" s="76">
        <v>0</v>
      </c>
      <c r="O21" s="10" t="s">
        <v>241</v>
      </c>
      <c r="P21" s="76">
        <v>0</v>
      </c>
      <c r="Q21" s="10" t="s">
        <v>241</v>
      </c>
      <c r="R21" s="76">
        <v>19.994</v>
      </c>
      <c r="S21" s="10" t="s">
        <v>159</v>
      </c>
    </row>
    <row r="22" spans="1:19" x14ac:dyDescent="0.25">
      <c r="A22" s="12" t="s">
        <v>189</v>
      </c>
      <c r="B22" s="76">
        <v>0</v>
      </c>
      <c r="C22" s="10" t="s">
        <v>241</v>
      </c>
      <c r="D22" s="76">
        <v>0</v>
      </c>
      <c r="E22" s="10" t="s">
        <v>241</v>
      </c>
      <c r="F22" s="76">
        <v>0</v>
      </c>
      <c r="G22" s="10" t="s">
        <v>159</v>
      </c>
      <c r="H22" s="76">
        <v>0</v>
      </c>
      <c r="I22" s="10" t="s">
        <v>241</v>
      </c>
      <c r="J22" s="76">
        <v>0</v>
      </c>
      <c r="K22" s="10" t="s">
        <v>241</v>
      </c>
      <c r="L22" s="76">
        <v>0</v>
      </c>
      <c r="M22" s="10" t="s">
        <v>241</v>
      </c>
      <c r="N22" s="76">
        <v>0</v>
      </c>
      <c r="O22" s="10" t="s">
        <v>241</v>
      </c>
      <c r="P22" s="76">
        <v>0</v>
      </c>
      <c r="Q22" s="10" t="s">
        <v>241</v>
      </c>
      <c r="R22" s="76">
        <v>0</v>
      </c>
      <c r="S22" s="10" t="s">
        <v>159</v>
      </c>
    </row>
    <row r="23" spans="1:19" x14ac:dyDescent="0.25">
      <c r="A23" s="12" t="s">
        <v>190</v>
      </c>
      <c r="B23" s="76">
        <v>0</v>
      </c>
      <c r="C23" s="10" t="s">
        <v>241</v>
      </c>
      <c r="D23" s="76">
        <v>0</v>
      </c>
      <c r="E23" s="10" t="s">
        <v>241</v>
      </c>
      <c r="F23" s="76">
        <v>0</v>
      </c>
      <c r="G23" s="10" t="s">
        <v>159</v>
      </c>
      <c r="H23" s="76">
        <v>0</v>
      </c>
      <c r="I23" s="10" t="s">
        <v>241</v>
      </c>
      <c r="J23" s="76">
        <v>0</v>
      </c>
      <c r="K23" s="10" t="s">
        <v>241</v>
      </c>
      <c r="L23" s="76">
        <v>0</v>
      </c>
      <c r="M23" s="10" t="s">
        <v>241</v>
      </c>
      <c r="N23" s="76">
        <v>0</v>
      </c>
      <c r="O23" s="10" t="s">
        <v>241</v>
      </c>
      <c r="P23" s="76">
        <v>0</v>
      </c>
      <c r="Q23" s="10" t="s">
        <v>241</v>
      </c>
      <c r="R23" s="76">
        <v>0</v>
      </c>
      <c r="S23" s="10" t="s">
        <v>159</v>
      </c>
    </row>
    <row r="24" spans="1:19" x14ac:dyDescent="0.25">
      <c r="A24" s="12" t="s">
        <v>191</v>
      </c>
      <c r="B24" s="76">
        <v>0</v>
      </c>
      <c r="C24" s="10" t="s">
        <v>241</v>
      </c>
      <c r="D24" s="76">
        <v>0</v>
      </c>
      <c r="E24" s="10" t="s">
        <v>241</v>
      </c>
      <c r="F24" s="76">
        <v>0</v>
      </c>
      <c r="G24" s="10" t="s">
        <v>159</v>
      </c>
      <c r="H24" s="76">
        <v>0</v>
      </c>
      <c r="I24" s="10" t="s">
        <v>241</v>
      </c>
      <c r="J24" s="76">
        <v>0</v>
      </c>
      <c r="K24" s="10" t="s">
        <v>241</v>
      </c>
      <c r="L24" s="76">
        <v>0</v>
      </c>
      <c r="M24" s="10" t="s">
        <v>241</v>
      </c>
      <c r="N24" s="76">
        <v>0</v>
      </c>
      <c r="O24" s="10" t="s">
        <v>241</v>
      </c>
      <c r="P24" s="76">
        <v>0</v>
      </c>
      <c r="Q24" s="10" t="s">
        <v>241</v>
      </c>
      <c r="R24" s="76">
        <v>0</v>
      </c>
      <c r="S24" s="10" t="s">
        <v>159</v>
      </c>
    </row>
    <row r="25" spans="1:19" x14ac:dyDescent="0.25">
      <c r="A25" s="12" t="s">
        <v>192</v>
      </c>
      <c r="B25" s="76">
        <v>0</v>
      </c>
      <c r="C25" s="10" t="s">
        <v>241</v>
      </c>
      <c r="D25" s="76">
        <v>0</v>
      </c>
      <c r="E25" s="10" t="s">
        <v>241</v>
      </c>
      <c r="F25" s="76">
        <v>0</v>
      </c>
      <c r="G25" s="10" t="s">
        <v>159</v>
      </c>
      <c r="H25" s="76">
        <v>0</v>
      </c>
      <c r="I25" s="10" t="s">
        <v>241</v>
      </c>
      <c r="J25" s="76">
        <v>0</v>
      </c>
      <c r="K25" s="10" t="s">
        <v>241</v>
      </c>
      <c r="L25" s="76">
        <v>0</v>
      </c>
      <c r="M25" s="10" t="s">
        <v>241</v>
      </c>
      <c r="N25" s="76">
        <v>0</v>
      </c>
      <c r="O25" s="10" t="s">
        <v>241</v>
      </c>
      <c r="P25" s="76">
        <v>0</v>
      </c>
      <c r="Q25" s="10" t="s">
        <v>241</v>
      </c>
      <c r="R25" s="76">
        <v>0</v>
      </c>
      <c r="S25" s="10" t="s">
        <v>159</v>
      </c>
    </row>
    <row r="26" spans="1:19" x14ac:dyDescent="0.25">
      <c r="A26" s="12" t="s">
        <v>193</v>
      </c>
      <c r="B26" s="76">
        <v>0</v>
      </c>
      <c r="C26" s="10" t="s">
        <v>241</v>
      </c>
      <c r="D26" s="76">
        <v>0</v>
      </c>
      <c r="E26" s="10" t="s">
        <v>241</v>
      </c>
      <c r="F26" s="76">
        <v>0</v>
      </c>
      <c r="G26" s="10" t="s">
        <v>159</v>
      </c>
      <c r="H26" s="76">
        <v>0</v>
      </c>
      <c r="I26" s="10" t="s">
        <v>241</v>
      </c>
      <c r="J26" s="76">
        <v>0</v>
      </c>
      <c r="K26" s="10" t="s">
        <v>241</v>
      </c>
      <c r="L26" s="76">
        <v>0</v>
      </c>
      <c r="M26" s="10" t="s">
        <v>241</v>
      </c>
      <c r="N26" s="76">
        <v>0</v>
      </c>
      <c r="O26" s="10" t="s">
        <v>241</v>
      </c>
      <c r="P26" s="76">
        <v>0</v>
      </c>
      <c r="Q26" s="10" t="s">
        <v>241</v>
      </c>
      <c r="R26" s="76">
        <v>0</v>
      </c>
      <c r="S26" s="10" t="s">
        <v>159</v>
      </c>
    </row>
    <row r="27" spans="1:19" x14ac:dyDescent="0.25">
      <c r="A27" s="12" t="s">
        <v>194</v>
      </c>
      <c r="B27" s="76">
        <v>0</v>
      </c>
      <c r="C27" s="10" t="s">
        <v>241</v>
      </c>
      <c r="D27" s="76">
        <v>0</v>
      </c>
      <c r="E27" s="10" t="s">
        <v>241</v>
      </c>
      <c r="F27" s="76">
        <v>0</v>
      </c>
      <c r="G27" s="10" t="s">
        <v>159</v>
      </c>
      <c r="H27" s="76">
        <v>0</v>
      </c>
      <c r="I27" s="10" t="s">
        <v>241</v>
      </c>
      <c r="J27" s="76">
        <v>0</v>
      </c>
      <c r="K27" s="10" t="s">
        <v>241</v>
      </c>
      <c r="L27" s="76">
        <v>0</v>
      </c>
      <c r="M27" s="10" t="s">
        <v>241</v>
      </c>
      <c r="N27" s="76">
        <v>0</v>
      </c>
      <c r="O27" s="10" t="s">
        <v>241</v>
      </c>
      <c r="P27" s="76">
        <v>0</v>
      </c>
      <c r="Q27" s="10" t="s">
        <v>241</v>
      </c>
      <c r="R27" s="76">
        <v>0</v>
      </c>
      <c r="S27" s="10" t="s">
        <v>159</v>
      </c>
    </row>
    <row r="28" spans="1:19" x14ac:dyDescent="0.25">
      <c r="A28" s="12" t="s">
        <v>196</v>
      </c>
      <c r="B28" s="76">
        <v>0</v>
      </c>
      <c r="C28" s="10" t="s">
        <v>241</v>
      </c>
      <c r="D28" s="76">
        <v>0</v>
      </c>
      <c r="E28" s="10" t="s">
        <v>241</v>
      </c>
      <c r="F28" s="76">
        <v>8.9999999999999993E-3</v>
      </c>
      <c r="G28" s="10" t="s">
        <v>159</v>
      </c>
      <c r="H28" s="76">
        <v>0</v>
      </c>
      <c r="I28" s="10" t="s">
        <v>241</v>
      </c>
      <c r="J28" s="76">
        <v>0</v>
      </c>
      <c r="K28" s="10" t="s">
        <v>241</v>
      </c>
      <c r="L28" s="76">
        <v>0</v>
      </c>
      <c r="M28" s="10" t="s">
        <v>241</v>
      </c>
      <c r="N28" s="76">
        <v>0</v>
      </c>
      <c r="O28" s="10" t="s">
        <v>241</v>
      </c>
      <c r="P28" s="76">
        <v>0</v>
      </c>
      <c r="Q28" s="10" t="s">
        <v>241</v>
      </c>
      <c r="R28" s="76">
        <v>8.9999999999999993E-3</v>
      </c>
      <c r="S28" s="10" t="s">
        <v>159</v>
      </c>
    </row>
    <row r="29" spans="1:19" x14ac:dyDescent="0.25">
      <c r="A29" s="12" t="s">
        <v>197</v>
      </c>
      <c r="B29" s="76">
        <v>0</v>
      </c>
      <c r="C29" s="10" t="s">
        <v>241</v>
      </c>
      <c r="D29" s="76">
        <v>0</v>
      </c>
      <c r="E29" s="10" t="s">
        <v>241</v>
      </c>
      <c r="F29" s="76">
        <v>4.9480000000000001E-3</v>
      </c>
      <c r="G29" s="10" t="s">
        <v>159</v>
      </c>
      <c r="H29" s="76">
        <v>0</v>
      </c>
      <c r="I29" s="10" t="s">
        <v>241</v>
      </c>
      <c r="J29" s="76">
        <v>0</v>
      </c>
      <c r="K29" s="10" t="s">
        <v>241</v>
      </c>
      <c r="L29" s="76">
        <v>0</v>
      </c>
      <c r="M29" s="10" t="s">
        <v>241</v>
      </c>
      <c r="N29" s="76">
        <v>0</v>
      </c>
      <c r="O29" s="10" t="s">
        <v>241</v>
      </c>
      <c r="P29" s="76">
        <v>0</v>
      </c>
      <c r="Q29" s="10" t="s">
        <v>241</v>
      </c>
      <c r="R29" s="76">
        <v>4.9480000000000001E-3</v>
      </c>
      <c r="S29" s="10" t="s">
        <v>159</v>
      </c>
    </row>
    <row r="30" spans="1:19" x14ac:dyDescent="0.25">
      <c r="A30" s="12" t="s">
        <v>199</v>
      </c>
      <c r="B30" s="76">
        <v>0</v>
      </c>
      <c r="C30" s="10" t="s">
        <v>241</v>
      </c>
      <c r="D30" s="76">
        <v>0</v>
      </c>
      <c r="E30" s="10" t="s">
        <v>241</v>
      </c>
      <c r="F30" s="76">
        <v>1E-3</v>
      </c>
      <c r="G30" s="10" t="s">
        <v>159</v>
      </c>
      <c r="H30" s="76">
        <v>0</v>
      </c>
      <c r="I30" s="10" t="s">
        <v>241</v>
      </c>
      <c r="J30" s="76">
        <v>0</v>
      </c>
      <c r="K30" s="10" t="s">
        <v>241</v>
      </c>
      <c r="L30" s="76">
        <v>0</v>
      </c>
      <c r="M30" s="10" t="s">
        <v>241</v>
      </c>
      <c r="N30" s="76">
        <v>0</v>
      </c>
      <c r="O30" s="10" t="s">
        <v>241</v>
      </c>
      <c r="P30" s="76">
        <v>0</v>
      </c>
      <c r="Q30" s="10" t="s">
        <v>241</v>
      </c>
      <c r="R30" s="76">
        <v>1E-3</v>
      </c>
      <c r="S30" s="10" t="s">
        <v>159</v>
      </c>
    </row>
    <row r="31" spans="1:19" x14ac:dyDescent="0.25">
      <c r="A31" s="12" t="s">
        <v>200</v>
      </c>
      <c r="B31" s="76">
        <v>0</v>
      </c>
      <c r="C31" s="10" t="s">
        <v>241</v>
      </c>
      <c r="D31" s="76">
        <v>0</v>
      </c>
      <c r="E31" s="10" t="s">
        <v>241</v>
      </c>
      <c r="F31" s="76">
        <v>0.86099999999999999</v>
      </c>
      <c r="G31" s="10" t="s">
        <v>255</v>
      </c>
      <c r="H31" s="76">
        <v>0</v>
      </c>
      <c r="I31" s="10" t="s">
        <v>241</v>
      </c>
      <c r="J31" s="76">
        <v>0</v>
      </c>
      <c r="K31" s="10" t="s">
        <v>241</v>
      </c>
      <c r="L31" s="76">
        <v>0</v>
      </c>
      <c r="M31" s="10" t="s">
        <v>241</v>
      </c>
      <c r="N31" s="76">
        <v>0</v>
      </c>
      <c r="O31" s="10" t="s">
        <v>241</v>
      </c>
      <c r="P31" s="76">
        <v>0</v>
      </c>
      <c r="Q31" s="10" t="s">
        <v>241</v>
      </c>
      <c r="R31" s="76">
        <v>0.86099999999999999</v>
      </c>
      <c r="S31" s="10" t="s">
        <v>159</v>
      </c>
    </row>
    <row r="32" spans="1:19" x14ac:dyDescent="0.25">
      <c r="A32" s="15" t="s">
        <v>203</v>
      </c>
      <c r="B32" s="77">
        <v>0</v>
      </c>
      <c r="C32" s="14" t="s">
        <v>241</v>
      </c>
      <c r="D32" s="77">
        <v>0</v>
      </c>
      <c r="E32" s="14" t="s">
        <v>241</v>
      </c>
      <c r="F32" s="77">
        <v>4.4960000000000004</v>
      </c>
      <c r="G32" s="14" t="s">
        <v>159</v>
      </c>
      <c r="H32" s="77">
        <v>0</v>
      </c>
      <c r="I32" s="14" t="s">
        <v>241</v>
      </c>
      <c r="J32" s="77">
        <v>0</v>
      </c>
      <c r="K32" s="14" t="s">
        <v>241</v>
      </c>
      <c r="L32" s="77">
        <v>0</v>
      </c>
      <c r="M32" s="14" t="s">
        <v>241</v>
      </c>
      <c r="N32" s="77">
        <v>0</v>
      </c>
      <c r="O32" s="14" t="s">
        <v>241</v>
      </c>
      <c r="P32" s="77">
        <v>0</v>
      </c>
      <c r="Q32" s="14" t="s">
        <v>241</v>
      </c>
      <c r="R32" s="77">
        <v>4.4960000000000004</v>
      </c>
      <c r="S32" s="14" t="s">
        <v>159</v>
      </c>
    </row>
    <row r="34" spans="1:2" x14ac:dyDescent="0.25">
      <c r="A34" s="16" t="s">
        <v>204</v>
      </c>
      <c r="B34" s="16" t="s">
        <v>205</v>
      </c>
    </row>
    <row r="36" spans="1:2" x14ac:dyDescent="0.25">
      <c r="B36" s="16" t="s">
        <v>285</v>
      </c>
    </row>
    <row r="37" spans="1:2" x14ac:dyDescent="0.25">
      <c r="B37" s="16" t="s">
        <v>286</v>
      </c>
    </row>
    <row r="38" spans="1:2" x14ac:dyDescent="0.25">
      <c r="B38" s="16" t="s">
        <v>287</v>
      </c>
    </row>
    <row r="40" spans="1:2" x14ac:dyDescent="0.25">
      <c r="B40" s="16" t="s">
        <v>244</v>
      </c>
    </row>
    <row r="43" spans="1:2" x14ac:dyDescent="0.25">
      <c r="A43" s="17" t="str">
        <f>HYPERLINK("#'GAMING_MACHINES 15'!A2", "&lt;&lt;&lt; Previous table")</f>
        <v>&lt;&lt;&lt; Previous table</v>
      </c>
    </row>
    <row r="44" spans="1:2" x14ac:dyDescent="0.25">
      <c r="A44" s="17" t="str">
        <f>HYPERLINK("#'INTERACTIVE_GAMING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S44"/>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HYPERLINK("#'INDEX'!B37", "Link to index")</f>
        <v>Link to index</v>
      </c>
    </row>
    <row r="2" spans="1:19" ht="15.75" customHeight="1" x14ac:dyDescent="0.25">
      <c r="A2" s="287" t="s">
        <v>288</v>
      </c>
      <c r="B2" s="286"/>
      <c r="C2" s="286"/>
      <c r="D2" s="286"/>
      <c r="E2" s="286"/>
      <c r="F2" s="286"/>
      <c r="G2" s="286"/>
      <c r="H2" s="286"/>
      <c r="I2" s="286"/>
      <c r="J2" s="286"/>
      <c r="K2" s="286"/>
      <c r="L2" s="286"/>
      <c r="M2" s="286"/>
      <c r="N2" s="286"/>
      <c r="O2" s="286"/>
      <c r="P2" s="286"/>
      <c r="Q2" s="286"/>
      <c r="R2" s="286"/>
      <c r="S2" s="286"/>
    </row>
    <row r="3" spans="1:19" ht="15.75" customHeight="1" x14ac:dyDescent="0.25">
      <c r="A3" s="287" t="s">
        <v>55</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78">
        <v>0</v>
      </c>
      <c r="C7" s="10" t="s">
        <v>241</v>
      </c>
      <c r="D7" s="78">
        <v>0</v>
      </c>
      <c r="E7" s="10" t="s">
        <v>241</v>
      </c>
      <c r="F7" s="78">
        <v>0</v>
      </c>
      <c r="G7" s="10" t="s">
        <v>159</v>
      </c>
      <c r="H7" s="78">
        <v>0</v>
      </c>
      <c r="I7" s="10" t="s">
        <v>159</v>
      </c>
      <c r="J7" s="78">
        <v>0</v>
      </c>
      <c r="K7" s="10" t="s">
        <v>241</v>
      </c>
      <c r="L7" s="78">
        <v>0</v>
      </c>
      <c r="M7" s="10" t="s">
        <v>159</v>
      </c>
      <c r="N7" s="78">
        <v>0</v>
      </c>
      <c r="O7" s="10" t="s">
        <v>241</v>
      </c>
      <c r="P7" s="78">
        <v>0</v>
      </c>
      <c r="Q7" s="10" t="s">
        <v>241</v>
      </c>
      <c r="R7" s="78">
        <v>0</v>
      </c>
      <c r="S7" s="10" t="s">
        <v>159</v>
      </c>
    </row>
    <row r="8" spans="1:19" x14ac:dyDescent="0.25">
      <c r="A8" s="12" t="s">
        <v>171</v>
      </c>
      <c r="B8" s="78">
        <v>0</v>
      </c>
      <c r="C8" s="10" t="s">
        <v>241</v>
      </c>
      <c r="D8" s="78">
        <v>0</v>
      </c>
      <c r="E8" s="10" t="s">
        <v>241</v>
      </c>
      <c r="F8" s="78">
        <v>0</v>
      </c>
      <c r="G8" s="10" t="s">
        <v>159</v>
      </c>
      <c r="H8" s="78">
        <v>0</v>
      </c>
      <c r="I8" s="10" t="s">
        <v>159</v>
      </c>
      <c r="J8" s="78">
        <v>0</v>
      </c>
      <c r="K8" s="10" t="s">
        <v>241</v>
      </c>
      <c r="L8" s="78">
        <v>0</v>
      </c>
      <c r="M8" s="10" t="s">
        <v>159</v>
      </c>
      <c r="N8" s="78">
        <v>0</v>
      </c>
      <c r="O8" s="10" t="s">
        <v>241</v>
      </c>
      <c r="P8" s="78">
        <v>0</v>
      </c>
      <c r="Q8" s="10" t="s">
        <v>241</v>
      </c>
      <c r="R8" s="78">
        <v>0</v>
      </c>
      <c r="S8" s="10" t="s">
        <v>159</v>
      </c>
    </row>
    <row r="9" spans="1:19" x14ac:dyDescent="0.25">
      <c r="A9" s="12" t="s">
        <v>172</v>
      </c>
      <c r="B9" s="78">
        <v>0</v>
      </c>
      <c r="C9" s="10" t="s">
        <v>241</v>
      </c>
      <c r="D9" s="78">
        <v>0</v>
      </c>
      <c r="E9" s="10" t="s">
        <v>241</v>
      </c>
      <c r="F9" s="78">
        <v>0</v>
      </c>
      <c r="G9" s="10" t="s">
        <v>159</v>
      </c>
      <c r="H9" s="78">
        <v>0</v>
      </c>
      <c r="I9" s="10" t="s">
        <v>159</v>
      </c>
      <c r="J9" s="78">
        <v>0</v>
      </c>
      <c r="K9" s="10" t="s">
        <v>241</v>
      </c>
      <c r="L9" s="78">
        <v>0</v>
      </c>
      <c r="M9" s="10" t="s">
        <v>159</v>
      </c>
      <c r="N9" s="78">
        <v>0</v>
      </c>
      <c r="O9" s="10" t="s">
        <v>241</v>
      </c>
      <c r="P9" s="78">
        <v>0</v>
      </c>
      <c r="Q9" s="10" t="s">
        <v>241</v>
      </c>
      <c r="R9" s="78">
        <v>0</v>
      </c>
      <c r="S9" s="10" t="s">
        <v>159</v>
      </c>
    </row>
    <row r="10" spans="1:19" x14ac:dyDescent="0.25">
      <c r="A10" s="12" t="s">
        <v>173</v>
      </c>
      <c r="B10" s="78">
        <v>0</v>
      </c>
      <c r="C10" s="10" t="s">
        <v>241</v>
      </c>
      <c r="D10" s="78">
        <v>0</v>
      </c>
      <c r="E10" s="10" t="s">
        <v>241</v>
      </c>
      <c r="F10" s="78">
        <v>0</v>
      </c>
      <c r="G10" s="10" t="s">
        <v>159</v>
      </c>
      <c r="H10" s="78">
        <v>0</v>
      </c>
      <c r="I10" s="10" t="s">
        <v>159</v>
      </c>
      <c r="J10" s="78">
        <v>0</v>
      </c>
      <c r="K10" s="10" t="s">
        <v>241</v>
      </c>
      <c r="L10" s="78">
        <v>0</v>
      </c>
      <c r="M10" s="10" t="s">
        <v>159</v>
      </c>
      <c r="N10" s="78">
        <v>0</v>
      </c>
      <c r="O10" s="10" t="s">
        <v>241</v>
      </c>
      <c r="P10" s="78">
        <v>0</v>
      </c>
      <c r="Q10" s="10" t="s">
        <v>241</v>
      </c>
      <c r="R10" s="78">
        <v>0</v>
      </c>
      <c r="S10" s="10" t="s">
        <v>159</v>
      </c>
    </row>
    <row r="11" spans="1:19" x14ac:dyDescent="0.25">
      <c r="A11" s="12" t="s">
        <v>174</v>
      </c>
      <c r="B11" s="78">
        <v>0</v>
      </c>
      <c r="C11" s="10" t="s">
        <v>241</v>
      </c>
      <c r="D11" s="78">
        <v>0</v>
      </c>
      <c r="E11" s="10" t="s">
        <v>241</v>
      </c>
      <c r="F11" s="78">
        <v>4.4181017699114999</v>
      </c>
      <c r="G11" s="10" t="s">
        <v>159</v>
      </c>
      <c r="H11" s="78">
        <v>0</v>
      </c>
      <c r="I11" s="10" t="s">
        <v>159</v>
      </c>
      <c r="J11" s="78">
        <v>0</v>
      </c>
      <c r="K11" s="10" t="s">
        <v>241</v>
      </c>
      <c r="L11" s="78">
        <v>0</v>
      </c>
      <c r="M11" s="10" t="s">
        <v>159</v>
      </c>
      <c r="N11" s="78">
        <v>0</v>
      </c>
      <c r="O11" s="10" t="s">
        <v>241</v>
      </c>
      <c r="P11" s="78">
        <v>0</v>
      </c>
      <c r="Q11" s="10" t="s">
        <v>241</v>
      </c>
      <c r="R11" s="78">
        <v>4.4181017699114999</v>
      </c>
      <c r="S11" s="10" t="s">
        <v>159</v>
      </c>
    </row>
    <row r="12" spans="1:19" x14ac:dyDescent="0.25">
      <c r="A12" s="12" t="s">
        <v>175</v>
      </c>
      <c r="B12" s="78">
        <v>0</v>
      </c>
      <c r="C12" s="10" t="s">
        <v>241</v>
      </c>
      <c r="D12" s="78">
        <v>0</v>
      </c>
      <c r="E12" s="10" t="s">
        <v>241</v>
      </c>
      <c r="F12" s="78">
        <v>176.14908213256501</v>
      </c>
      <c r="G12" s="10" t="s">
        <v>159</v>
      </c>
      <c r="H12" s="78">
        <v>6.5018731988472606E-2</v>
      </c>
      <c r="I12" s="10" t="s">
        <v>159</v>
      </c>
      <c r="J12" s="78">
        <v>0</v>
      </c>
      <c r="K12" s="10" t="s">
        <v>241</v>
      </c>
      <c r="L12" s="78">
        <v>0</v>
      </c>
      <c r="M12" s="10" t="s">
        <v>159</v>
      </c>
      <c r="N12" s="78">
        <v>0</v>
      </c>
      <c r="O12" s="10" t="s">
        <v>241</v>
      </c>
      <c r="P12" s="78">
        <v>0</v>
      </c>
      <c r="Q12" s="10" t="s">
        <v>241</v>
      </c>
      <c r="R12" s="78">
        <v>176.21410086455299</v>
      </c>
      <c r="S12" s="10" t="s">
        <v>159</v>
      </c>
    </row>
    <row r="13" spans="1:19" x14ac:dyDescent="0.25">
      <c r="A13" s="12" t="s">
        <v>176</v>
      </c>
      <c r="B13" s="78">
        <v>0</v>
      </c>
      <c r="C13" s="10" t="s">
        <v>241</v>
      </c>
      <c r="D13" s="78">
        <v>0</v>
      </c>
      <c r="E13" s="10" t="s">
        <v>241</v>
      </c>
      <c r="F13" s="78">
        <v>413.526891304348</v>
      </c>
      <c r="G13" s="10" t="s">
        <v>159</v>
      </c>
      <c r="H13" s="78">
        <v>20.4361413043478</v>
      </c>
      <c r="I13" s="10" t="s">
        <v>159</v>
      </c>
      <c r="J13" s="78">
        <v>0</v>
      </c>
      <c r="K13" s="10" t="s">
        <v>241</v>
      </c>
      <c r="L13" s="78">
        <v>1.2576086956521701E-2</v>
      </c>
      <c r="M13" s="10" t="s">
        <v>180</v>
      </c>
      <c r="N13" s="78">
        <v>0</v>
      </c>
      <c r="O13" s="10" t="s">
        <v>241</v>
      </c>
      <c r="P13" s="78">
        <v>0</v>
      </c>
      <c r="Q13" s="10" t="s">
        <v>241</v>
      </c>
      <c r="R13" s="78">
        <v>433.975608695652</v>
      </c>
      <c r="S13" s="10" t="s">
        <v>159</v>
      </c>
    </row>
    <row r="14" spans="1:19" x14ac:dyDescent="0.25">
      <c r="A14" s="12" t="s">
        <v>177</v>
      </c>
      <c r="B14" s="78">
        <v>0</v>
      </c>
      <c r="C14" s="10" t="s">
        <v>241</v>
      </c>
      <c r="D14" s="78">
        <v>0</v>
      </c>
      <c r="E14" s="10" t="s">
        <v>241</v>
      </c>
      <c r="F14" s="78">
        <v>486.933461030383</v>
      </c>
      <c r="G14" s="10" t="s">
        <v>159</v>
      </c>
      <c r="H14" s="78">
        <v>0</v>
      </c>
      <c r="I14" s="10" t="s">
        <v>284</v>
      </c>
      <c r="J14" s="78">
        <v>0</v>
      </c>
      <c r="K14" s="10" t="s">
        <v>241</v>
      </c>
      <c r="L14" s="78">
        <v>3.7491690885072702</v>
      </c>
      <c r="M14" s="10" t="s">
        <v>180</v>
      </c>
      <c r="N14" s="78">
        <v>0</v>
      </c>
      <c r="O14" s="10" t="s">
        <v>241</v>
      </c>
      <c r="P14" s="78">
        <v>0</v>
      </c>
      <c r="Q14" s="10" t="s">
        <v>241</v>
      </c>
      <c r="R14" s="78">
        <v>490.68263011889002</v>
      </c>
      <c r="S14" s="10" t="s">
        <v>159</v>
      </c>
    </row>
    <row r="15" spans="1:19" x14ac:dyDescent="0.25">
      <c r="A15" s="12" t="s">
        <v>178</v>
      </c>
      <c r="B15" s="78">
        <v>0</v>
      </c>
      <c r="C15" s="10" t="s">
        <v>241</v>
      </c>
      <c r="D15" s="78">
        <v>0</v>
      </c>
      <c r="E15" s="10" t="s">
        <v>241</v>
      </c>
      <c r="F15" s="78">
        <v>682.94298333333302</v>
      </c>
      <c r="G15" s="10" t="s">
        <v>159</v>
      </c>
      <c r="H15" s="78">
        <v>0</v>
      </c>
      <c r="I15" s="10" t="s">
        <v>241</v>
      </c>
      <c r="J15" s="78">
        <v>0</v>
      </c>
      <c r="K15" s="10" t="s">
        <v>241</v>
      </c>
      <c r="L15" s="78">
        <v>2.2116500000000001</v>
      </c>
      <c r="M15" s="10" t="s">
        <v>180</v>
      </c>
      <c r="N15" s="78">
        <v>0</v>
      </c>
      <c r="O15" s="10" t="s">
        <v>241</v>
      </c>
      <c r="P15" s="78">
        <v>0</v>
      </c>
      <c r="Q15" s="10" t="s">
        <v>241</v>
      </c>
      <c r="R15" s="78">
        <v>685.15463333333298</v>
      </c>
      <c r="S15" s="10" t="s">
        <v>159</v>
      </c>
    </row>
    <row r="16" spans="1:19" x14ac:dyDescent="0.25">
      <c r="A16" s="12" t="s">
        <v>182</v>
      </c>
      <c r="B16" s="78">
        <v>0</v>
      </c>
      <c r="C16" s="10" t="s">
        <v>241</v>
      </c>
      <c r="D16" s="78">
        <v>0</v>
      </c>
      <c r="E16" s="10" t="s">
        <v>241</v>
      </c>
      <c r="F16" s="78">
        <v>523.61128285356699</v>
      </c>
      <c r="G16" s="10" t="s">
        <v>159</v>
      </c>
      <c r="H16" s="78">
        <v>0</v>
      </c>
      <c r="I16" s="10" t="s">
        <v>241</v>
      </c>
      <c r="J16" s="78">
        <v>0</v>
      </c>
      <c r="K16" s="10" t="s">
        <v>241</v>
      </c>
      <c r="L16" s="78">
        <v>0</v>
      </c>
      <c r="M16" s="10" t="s">
        <v>241</v>
      </c>
      <c r="N16" s="78">
        <v>0</v>
      </c>
      <c r="O16" s="10" t="s">
        <v>241</v>
      </c>
      <c r="P16" s="78">
        <v>0</v>
      </c>
      <c r="Q16" s="10" t="s">
        <v>241</v>
      </c>
      <c r="R16" s="78">
        <v>523.61128285356699</v>
      </c>
      <c r="S16" s="10" t="s">
        <v>159</v>
      </c>
    </row>
    <row r="17" spans="1:19" x14ac:dyDescent="0.25">
      <c r="A17" s="12" t="s">
        <v>183</v>
      </c>
      <c r="B17" s="78">
        <v>0</v>
      </c>
      <c r="C17" s="10" t="s">
        <v>241</v>
      </c>
      <c r="D17" s="78">
        <v>0</v>
      </c>
      <c r="E17" s="10" t="s">
        <v>241</v>
      </c>
      <c r="F17" s="78">
        <v>447.80709046454803</v>
      </c>
      <c r="G17" s="10" t="s">
        <v>159</v>
      </c>
      <c r="H17" s="78">
        <v>0</v>
      </c>
      <c r="I17" s="10" t="s">
        <v>241</v>
      </c>
      <c r="J17" s="78">
        <v>0</v>
      </c>
      <c r="K17" s="10" t="s">
        <v>241</v>
      </c>
      <c r="L17" s="78">
        <v>0</v>
      </c>
      <c r="M17" s="10" t="s">
        <v>241</v>
      </c>
      <c r="N17" s="78">
        <v>0</v>
      </c>
      <c r="O17" s="10" t="s">
        <v>241</v>
      </c>
      <c r="P17" s="78">
        <v>0</v>
      </c>
      <c r="Q17" s="10" t="s">
        <v>241</v>
      </c>
      <c r="R17" s="78">
        <v>447.80709046454803</v>
      </c>
      <c r="S17" s="10" t="s">
        <v>159</v>
      </c>
    </row>
    <row r="18" spans="1:19" x14ac:dyDescent="0.25">
      <c r="A18" s="12" t="s">
        <v>184</v>
      </c>
      <c r="B18" s="78">
        <v>0</v>
      </c>
      <c r="C18" s="10" t="s">
        <v>241</v>
      </c>
      <c r="D18" s="78">
        <v>0</v>
      </c>
      <c r="E18" s="10" t="s">
        <v>241</v>
      </c>
      <c r="F18" s="78">
        <v>494.74359106635097</v>
      </c>
      <c r="G18" s="10" t="s">
        <v>159</v>
      </c>
      <c r="H18" s="78">
        <v>0</v>
      </c>
      <c r="I18" s="10" t="s">
        <v>241</v>
      </c>
      <c r="J18" s="78">
        <v>0</v>
      </c>
      <c r="K18" s="10" t="s">
        <v>241</v>
      </c>
      <c r="L18" s="78">
        <v>0</v>
      </c>
      <c r="M18" s="10" t="s">
        <v>241</v>
      </c>
      <c r="N18" s="78">
        <v>0</v>
      </c>
      <c r="O18" s="10" t="s">
        <v>241</v>
      </c>
      <c r="P18" s="78">
        <v>0</v>
      </c>
      <c r="Q18" s="10" t="s">
        <v>241</v>
      </c>
      <c r="R18" s="78">
        <v>494.74359106635097</v>
      </c>
      <c r="S18" s="10" t="s">
        <v>159</v>
      </c>
    </row>
    <row r="19" spans="1:19" x14ac:dyDescent="0.25">
      <c r="A19" s="12" t="s">
        <v>185</v>
      </c>
      <c r="B19" s="78">
        <v>0</v>
      </c>
      <c r="C19" s="10" t="s">
        <v>241</v>
      </c>
      <c r="D19" s="78">
        <v>0</v>
      </c>
      <c r="E19" s="10" t="s">
        <v>241</v>
      </c>
      <c r="F19" s="78">
        <v>214.41912773302599</v>
      </c>
      <c r="G19" s="10" t="s">
        <v>159</v>
      </c>
      <c r="H19" s="78">
        <v>0</v>
      </c>
      <c r="I19" s="10" t="s">
        <v>241</v>
      </c>
      <c r="J19" s="78">
        <v>0</v>
      </c>
      <c r="K19" s="10" t="s">
        <v>241</v>
      </c>
      <c r="L19" s="78">
        <v>0</v>
      </c>
      <c r="M19" s="10" t="s">
        <v>241</v>
      </c>
      <c r="N19" s="78">
        <v>0</v>
      </c>
      <c r="O19" s="10" t="s">
        <v>241</v>
      </c>
      <c r="P19" s="78">
        <v>0</v>
      </c>
      <c r="Q19" s="10" t="s">
        <v>241</v>
      </c>
      <c r="R19" s="78">
        <v>214.41912773302599</v>
      </c>
      <c r="S19" s="10" t="s">
        <v>159</v>
      </c>
    </row>
    <row r="20" spans="1:19" x14ac:dyDescent="0.25">
      <c r="A20" s="12" t="s">
        <v>186</v>
      </c>
      <c r="B20" s="78">
        <v>0</v>
      </c>
      <c r="C20" s="10" t="s">
        <v>241</v>
      </c>
      <c r="D20" s="78">
        <v>0</v>
      </c>
      <c r="E20" s="10" t="s">
        <v>241</v>
      </c>
      <c r="F20" s="78">
        <v>113.87792581294001</v>
      </c>
      <c r="G20" s="10" t="s">
        <v>159</v>
      </c>
      <c r="H20" s="78">
        <v>0</v>
      </c>
      <c r="I20" s="10" t="s">
        <v>241</v>
      </c>
      <c r="J20" s="78">
        <v>0</v>
      </c>
      <c r="K20" s="10" t="s">
        <v>241</v>
      </c>
      <c r="L20" s="78">
        <v>0</v>
      </c>
      <c r="M20" s="10" t="s">
        <v>241</v>
      </c>
      <c r="N20" s="78">
        <v>0</v>
      </c>
      <c r="O20" s="10" t="s">
        <v>241</v>
      </c>
      <c r="P20" s="78">
        <v>0</v>
      </c>
      <c r="Q20" s="10" t="s">
        <v>241</v>
      </c>
      <c r="R20" s="78">
        <v>113.87792581294001</v>
      </c>
      <c r="S20" s="10" t="s">
        <v>159</v>
      </c>
    </row>
    <row r="21" spans="1:19" x14ac:dyDescent="0.25">
      <c r="A21" s="12" t="s">
        <v>188</v>
      </c>
      <c r="B21" s="78">
        <v>0</v>
      </c>
      <c r="C21" s="10" t="s">
        <v>241</v>
      </c>
      <c r="D21" s="78">
        <v>0</v>
      </c>
      <c r="E21" s="10" t="s">
        <v>241</v>
      </c>
      <c r="F21" s="78">
        <v>24.981704103671699</v>
      </c>
      <c r="G21" s="10" t="s">
        <v>159</v>
      </c>
      <c r="H21" s="78">
        <v>0</v>
      </c>
      <c r="I21" s="10" t="s">
        <v>241</v>
      </c>
      <c r="J21" s="78">
        <v>0</v>
      </c>
      <c r="K21" s="10" t="s">
        <v>241</v>
      </c>
      <c r="L21" s="78">
        <v>0</v>
      </c>
      <c r="M21" s="10" t="s">
        <v>241</v>
      </c>
      <c r="N21" s="78">
        <v>0</v>
      </c>
      <c r="O21" s="10" t="s">
        <v>241</v>
      </c>
      <c r="P21" s="78">
        <v>0</v>
      </c>
      <c r="Q21" s="10" t="s">
        <v>241</v>
      </c>
      <c r="R21" s="78">
        <v>24.981704103671699</v>
      </c>
      <c r="S21" s="10" t="s">
        <v>159</v>
      </c>
    </row>
    <row r="22" spans="1:19" x14ac:dyDescent="0.25">
      <c r="A22" s="12" t="s">
        <v>189</v>
      </c>
      <c r="B22" s="78">
        <v>0</v>
      </c>
      <c r="C22" s="10" t="s">
        <v>241</v>
      </c>
      <c r="D22" s="78">
        <v>0</v>
      </c>
      <c r="E22" s="10" t="s">
        <v>241</v>
      </c>
      <c r="F22" s="78">
        <v>0</v>
      </c>
      <c r="G22" s="10" t="s">
        <v>159</v>
      </c>
      <c r="H22" s="78">
        <v>0</v>
      </c>
      <c r="I22" s="10" t="s">
        <v>241</v>
      </c>
      <c r="J22" s="78">
        <v>0</v>
      </c>
      <c r="K22" s="10" t="s">
        <v>241</v>
      </c>
      <c r="L22" s="78">
        <v>0</v>
      </c>
      <c r="M22" s="10" t="s">
        <v>241</v>
      </c>
      <c r="N22" s="78">
        <v>0</v>
      </c>
      <c r="O22" s="10" t="s">
        <v>241</v>
      </c>
      <c r="P22" s="78">
        <v>0</v>
      </c>
      <c r="Q22" s="10" t="s">
        <v>241</v>
      </c>
      <c r="R22" s="78">
        <v>0</v>
      </c>
      <c r="S22" s="10" t="s">
        <v>159</v>
      </c>
    </row>
    <row r="23" spans="1:19" x14ac:dyDescent="0.25">
      <c r="A23" s="12" t="s">
        <v>190</v>
      </c>
      <c r="B23" s="78">
        <v>0</v>
      </c>
      <c r="C23" s="10" t="s">
        <v>241</v>
      </c>
      <c r="D23" s="78">
        <v>0</v>
      </c>
      <c r="E23" s="10" t="s">
        <v>241</v>
      </c>
      <c r="F23" s="78">
        <v>0</v>
      </c>
      <c r="G23" s="10" t="s">
        <v>159</v>
      </c>
      <c r="H23" s="78">
        <v>0</v>
      </c>
      <c r="I23" s="10" t="s">
        <v>241</v>
      </c>
      <c r="J23" s="78">
        <v>0</v>
      </c>
      <c r="K23" s="10" t="s">
        <v>241</v>
      </c>
      <c r="L23" s="78">
        <v>0</v>
      </c>
      <c r="M23" s="10" t="s">
        <v>241</v>
      </c>
      <c r="N23" s="78">
        <v>0</v>
      </c>
      <c r="O23" s="10" t="s">
        <v>241</v>
      </c>
      <c r="P23" s="78">
        <v>0</v>
      </c>
      <c r="Q23" s="10" t="s">
        <v>241</v>
      </c>
      <c r="R23" s="78">
        <v>0</v>
      </c>
      <c r="S23" s="10" t="s">
        <v>159</v>
      </c>
    </row>
    <row r="24" spans="1:19" x14ac:dyDescent="0.25">
      <c r="A24" s="12" t="s">
        <v>191</v>
      </c>
      <c r="B24" s="78">
        <v>0</v>
      </c>
      <c r="C24" s="10" t="s">
        <v>241</v>
      </c>
      <c r="D24" s="78">
        <v>0</v>
      </c>
      <c r="E24" s="10" t="s">
        <v>241</v>
      </c>
      <c r="F24" s="78">
        <v>0</v>
      </c>
      <c r="G24" s="10" t="s">
        <v>159</v>
      </c>
      <c r="H24" s="78">
        <v>0</v>
      </c>
      <c r="I24" s="10" t="s">
        <v>241</v>
      </c>
      <c r="J24" s="78">
        <v>0</v>
      </c>
      <c r="K24" s="10" t="s">
        <v>241</v>
      </c>
      <c r="L24" s="78">
        <v>0</v>
      </c>
      <c r="M24" s="10" t="s">
        <v>241</v>
      </c>
      <c r="N24" s="78">
        <v>0</v>
      </c>
      <c r="O24" s="10" t="s">
        <v>241</v>
      </c>
      <c r="P24" s="78">
        <v>0</v>
      </c>
      <c r="Q24" s="10" t="s">
        <v>241</v>
      </c>
      <c r="R24" s="78">
        <v>0</v>
      </c>
      <c r="S24" s="10" t="s">
        <v>159</v>
      </c>
    </row>
    <row r="25" spans="1:19" x14ac:dyDescent="0.25">
      <c r="A25" s="12" t="s">
        <v>192</v>
      </c>
      <c r="B25" s="78">
        <v>0</v>
      </c>
      <c r="C25" s="10" t="s">
        <v>241</v>
      </c>
      <c r="D25" s="78">
        <v>0</v>
      </c>
      <c r="E25" s="10" t="s">
        <v>241</v>
      </c>
      <c r="F25" s="78">
        <v>0</v>
      </c>
      <c r="G25" s="10" t="s">
        <v>159</v>
      </c>
      <c r="H25" s="78">
        <v>0</v>
      </c>
      <c r="I25" s="10" t="s">
        <v>241</v>
      </c>
      <c r="J25" s="78">
        <v>0</v>
      </c>
      <c r="K25" s="10" t="s">
        <v>241</v>
      </c>
      <c r="L25" s="78">
        <v>0</v>
      </c>
      <c r="M25" s="10" t="s">
        <v>241</v>
      </c>
      <c r="N25" s="78">
        <v>0</v>
      </c>
      <c r="O25" s="10" t="s">
        <v>241</v>
      </c>
      <c r="P25" s="78">
        <v>0</v>
      </c>
      <c r="Q25" s="10" t="s">
        <v>241</v>
      </c>
      <c r="R25" s="78">
        <v>0</v>
      </c>
      <c r="S25" s="10" t="s">
        <v>159</v>
      </c>
    </row>
    <row r="26" spans="1:19" x14ac:dyDescent="0.25">
      <c r="A26" s="12" t="s">
        <v>193</v>
      </c>
      <c r="B26" s="78">
        <v>0</v>
      </c>
      <c r="C26" s="10" t="s">
        <v>241</v>
      </c>
      <c r="D26" s="78">
        <v>0</v>
      </c>
      <c r="E26" s="10" t="s">
        <v>241</v>
      </c>
      <c r="F26" s="78">
        <v>0</v>
      </c>
      <c r="G26" s="10" t="s">
        <v>159</v>
      </c>
      <c r="H26" s="78">
        <v>0</v>
      </c>
      <c r="I26" s="10" t="s">
        <v>241</v>
      </c>
      <c r="J26" s="78">
        <v>0</v>
      </c>
      <c r="K26" s="10" t="s">
        <v>241</v>
      </c>
      <c r="L26" s="78">
        <v>0</v>
      </c>
      <c r="M26" s="10" t="s">
        <v>241</v>
      </c>
      <c r="N26" s="78">
        <v>0</v>
      </c>
      <c r="O26" s="10" t="s">
        <v>241</v>
      </c>
      <c r="P26" s="78">
        <v>0</v>
      </c>
      <c r="Q26" s="10" t="s">
        <v>241</v>
      </c>
      <c r="R26" s="78">
        <v>0</v>
      </c>
      <c r="S26" s="10" t="s">
        <v>159</v>
      </c>
    </row>
    <row r="27" spans="1:19" x14ac:dyDescent="0.25">
      <c r="A27" s="12" t="s">
        <v>194</v>
      </c>
      <c r="B27" s="78">
        <v>0</v>
      </c>
      <c r="C27" s="10" t="s">
        <v>241</v>
      </c>
      <c r="D27" s="78">
        <v>0</v>
      </c>
      <c r="E27" s="10" t="s">
        <v>241</v>
      </c>
      <c r="F27" s="78">
        <v>0</v>
      </c>
      <c r="G27" s="10" t="s">
        <v>159</v>
      </c>
      <c r="H27" s="78">
        <v>0</v>
      </c>
      <c r="I27" s="10" t="s">
        <v>241</v>
      </c>
      <c r="J27" s="78">
        <v>0</v>
      </c>
      <c r="K27" s="10" t="s">
        <v>241</v>
      </c>
      <c r="L27" s="78">
        <v>0</v>
      </c>
      <c r="M27" s="10" t="s">
        <v>241</v>
      </c>
      <c r="N27" s="78">
        <v>0</v>
      </c>
      <c r="O27" s="10" t="s">
        <v>241</v>
      </c>
      <c r="P27" s="78">
        <v>0</v>
      </c>
      <c r="Q27" s="10" t="s">
        <v>241</v>
      </c>
      <c r="R27" s="78">
        <v>0</v>
      </c>
      <c r="S27" s="10" t="s">
        <v>159</v>
      </c>
    </row>
    <row r="28" spans="1:19" x14ac:dyDescent="0.25">
      <c r="A28" s="12" t="s">
        <v>196</v>
      </c>
      <c r="B28" s="78">
        <v>0</v>
      </c>
      <c r="C28" s="10" t="s">
        <v>241</v>
      </c>
      <c r="D28" s="78">
        <v>0</v>
      </c>
      <c r="E28" s="10" t="s">
        <v>241</v>
      </c>
      <c r="F28" s="78">
        <v>9.6149584487534596E-3</v>
      </c>
      <c r="G28" s="10" t="s">
        <v>159</v>
      </c>
      <c r="H28" s="78">
        <v>0</v>
      </c>
      <c r="I28" s="10" t="s">
        <v>241</v>
      </c>
      <c r="J28" s="78">
        <v>0</v>
      </c>
      <c r="K28" s="10" t="s">
        <v>241</v>
      </c>
      <c r="L28" s="78">
        <v>0</v>
      </c>
      <c r="M28" s="10" t="s">
        <v>241</v>
      </c>
      <c r="N28" s="78">
        <v>0</v>
      </c>
      <c r="O28" s="10" t="s">
        <v>241</v>
      </c>
      <c r="P28" s="78">
        <v>0</v>
      </c>
      <c r="Q28" s="10" t="s">
        <v>241</v>
      </c>
      <c r="R28" s="78">
        <v>9.6149584487534596E-3</v>
      </c>
      <c r="S28" s="10" t="s">
        <v>159</v>
      </c>
    </row>
    <row r="29" spans="1:19" x14ac:dyDescent="0.25">
      <c r="A29" s="12" t="s">
        <v>197</v>
      </c>
      <c r="B29" s="78">
        <v>0</v>
      </c>
      <c r="C29" s="10" t="s">
        <v>241</v>
      </c>
      <c r="D29" s="78">
        <v>0</v>
      </c>
      <c r="E29" s="10" t="s">
        <v>241</v>
      </c>
      <c r="F29" s="78">
        <v>5.1949509981851199E-3</v>
      </c>
      <c r="G29" s="10" t="s">
        <v>159</v>
      </c>
      <c r="H29" s="78">
        <v>0</v>
      </c>
      <c r="I29" s="10" t="s">
        <v>241</v>
      </c>
      <c r="J29" s="78">
        <v>0</v>
      </c>
      <c r="K29" s="10" t="s">
        <v>241</v>
      </c>
      <c r="L29" s="78">
        <v>0</v>
      </c>
      <c r="M29" s="10" t="s">
        <v>241</v>
      </c>
      <c r="N29" s="78">
        <v>0</v>
      </c>
      <c r="O29" s="10" t="s">
        <v>241</v>
      </c>
      <c r="P29" s="78">
        <v>0</v>
      </c>
      <c r="Q29" s="10" t="s">
        <v>241</v>
      </c>
      <c r="R29" s="78">
        <v>5.1949509981851199E-3</v>
      </c>
      <c r="S29" s="10" t="s">
        <v>159</v>
      </c>
    </row>
    <row r="30" spans="1:19" x14ac:dyDescent="0.25">
      <c r="A30" s="12" t="s">
        <v>199</v>
      </c>
      <c r="B30" s="78">
        <v>0</v>
      </c>
      <c r="C30" s="10" t="s">
        <v>241</v>
      </c>
      <c r="D30" s="78">
        <v>0</v>
      </c>
      <c r="E30" s="10" t="s">
        <v>241</v>
      </c>
      <c r="F30" s="78">
        <v>1.03027604630454E-3</v>
      </c>
      <c r="G30" s="10" t="s">
        <v>159</v>
      </c>
      <c r="H30" s="78">
        <v>0</v>
      </c>
      <c r="I30" s="10" t="s">
        <v>241</v>
      </c>
      <c r="J30" s="78">
        <v>0</v>
      </c>
      <c r="K30" s="10" t="s">
        <v>241</v>
      </c>
      <c r="L30" s="78">
        <v>0</v>
      </c>
      <c r="M30" s="10" t="s">
        <v>241</v>
      </c>
      <c r="N30" s="78">
        <v>0</v>
      </c>
      <c r="O30" s="10" t="s">
        <v>241</v>
      </c>
      <c r="P30" s="78">
        <v>0</v>
      </c>
      <c r="Q30" s="10" t="s">
        <v>241</v>
      </c>
      <c r="R30" s="78">
        <v>1.03027604630454E-3</v>
      </c>
      <c r="S30" s="10" t="s">
        <v>159</v>
      </c>
    </row>
    <row r="31" spans="1:19" x14ac:dyDescent="0.25">
      <c r="A31" s="12" t="s">
        <v>200</v>
      </c>
      <c r="B31" s="78">
        <v>0</v>
      </c>
      <c r="C31" s="10" t="s">
        <v>241</v>
      </c>
      <c r="D31" s="78">
        <v>0</v>
      </c>
      <c r="E31" s="10" t="s">
        <v>241</v>
      </c>
      <c r="F31" s="78">
        <v>0.873073619631902</v>
      </c>
      <c r="G31" s="10" t="s">
        <v>255</v>
      </c>
      <c r="H31" s="78">
        <v>0</v>
      </c>
      <c r="I31" s="10" t="s">
        <v>241</v>
      </c>
      <c r="J31" s="78">
        <v>0</v>
      </c>
      <c r="K31" s="10" t="s">
        <v>241</v>
      </c>
      <c r="L31" s="78">
        <v>0</v>
      </c>
      <c r="M31" s="10" t="s">
        <v>241</v>
      </c>
      <c r="N31" s="78">
        <v>0</v>
      </c>
      <c r="O31" s="10" t="s">
        <v>241</v>
      </c>
      <c r="P31" s="78">
        <v>0</v>
      </c>
      <c r="Q31" s="10" t="s">
        <v>241</v>
      </c>
      <c r="R31" s="78">
        <v>0.873073619631902</v>
      </c>
      <c r="S31" s="10" t="s">
        <v>159</v>
      </c>
    </row>
    <row r="32" spans="1:19" x14ac:dyDescent="0.25">
      <c r="A32" s="15" t="s">
        <v>203</v>
      </c>
      <c r="B32" s="79">
        <v>0</v>
      </c>
      <c r="C32" s="14" t="s">
        <v>241</v>
      </c>
      <c r="D32" s="79">
        <v>0</v>
      </c>
      <c r="E32" s="14" t="s">
        <v>241</v>
      </c>
      <c r="F32" s="79">
        <v>4.4960000000000004</v>
      </c>
      <c r="G32" s="14" t="s">
        <v>159</v>
      </c>
      <c r="H32" s="79">
        <v>0</v>
      </c>
      <c r="I32" s="14" t="s">
        <v>241</v>
      </c>
      <c r="J32" s="79">
        <v>0</v>
      </c>
      <c r="K32" s="14" t="s">
        <v>241</v>
      </c>
      <c r="L32" s="79">
        <v>0</v>
      </c>
      <c r="M32" s="14" t="s">
        <v>241</v>
      </c>
      <c r="N32" s="79">
        <v>0</v>
      </c>
      <c r="O32" s="14" t="s">
        <v>241</v>
      </c>
      <c r="P32" s="79">
        <v>0</v>
      </c>
      <c r="Q32" s="14" t="s">
        <v>241</v>
      </c>
      <c r="R32" s="79">
        <v>4.4960000000000004</v>
      </c>
      <c r="S32" s="14" t="s">
        <v>159</v>
      </c>
    </row>
    <row r="34" spans="1:2" x14ac:dyDescent="0.25">
      <c r="A34" s="16" t="s">
        <v>204</v>
      </c>
      <c r="B34" s="16" t="s">
        <v>205</v>
      </c>
    </row>
    <row r="36" spans="1:2" x14ac:dyDescent="0.25">
      <c r="B36" s="16" t="s">
        <v>285</v>
      </c>
    </row>
    <row r="37" spans="1:2" x14ac:dyDescent="0.25">
      <c r="B37" s="16" t="s">
        <v>286</v>
      </c>
    </row>
    <row r="38" spans="1:2" x14ac:dyDescent="0.25">
      <c r="B38" s="16" t="s">
        <v>287</v>
      </c>
    </row>
    <row r="40" spans="1:2" x14ac:dyDescent="0.25">
      <c r="B40" s="16" t="s">
        <v>244</v>
      </c>
    </row>
    <row r="43" spans="1:2" x14ac:dyDescent="0.25">
      <c r="A43" s="17" t="str">
        <f>HYPERLINK("#'INTERACTIVE_GAMING 1'!A2", "&lt;&lt;&lt; Previous table")</f>
        <v>&lt;&lt;&lt; Previous table</v>
      </c>
    </row>
    <row r="44" spans="1:2" x14ac:dyDescent="0.25">
      <c r="A44" s="17" t="str">
        <f>HYPERLINK("#'INTERACTIVE_GAMING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S44"/>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HYPERLINK("#'INDEX'!B38", "Link to index")</f>
        <v>Link to index</v>
      </c>
    </row>
    <row r="2" spans="1:19" ht="15.75" customHeight="1" x14ac:dyDescent="0.25">
      <c r="A2" s="287" t="s">
        <v>289</v>
      </c>
      <c r="B2" s="286"/>
      <c r="C2" s="286"/>
      <c r="D2" s="286"/>
      <c r="E2" s="286"/>
      <c r="F2" s="286"/>
      <c r="G2" s="286"/>
      <c r="H2" s="286"/>
      <c r="I2" s="286"/>
      <c r="J2" s="286"/>
      <c r="K2" s="286"/>
      <c r="L2" s="286"/>
      <c r="M2" s="286"/>
      <c r="N2" s="286"/>
      <c r="O2" s="286"/>
      <c r="P2" s="286"/>
      <c r="Q2" s="286"/>
      <c r="R2" s="286"/>
      <c r="S2" s="286"/>
    </row>
    <row r="3" spans="1:19" ht="15.75" customHeight="1" x14ac:dyDescent="0.25">
      <c r="A3" s="287" t="s">
        <v>56</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80">
        <v>0</v>
      </c>
      <c r="C7" s="10" t="s">
        <v>241</v>
      </c>
      <c r="D7" s="80">
        <v>0</v>
      </c>
      <c r="E7" s="10" t="s">
        <v>241</v>
      </c>
      <c r="F7" s="80">
        <v>0</v>
      </c>
      <c r="G7" s="10" t="s">
        <v>159</v>
      </c>
      <c r="H7" s="80">
        <v>0</v>
      </c>
      <c r="I7" s="10" t="s">
        <v>159</v>
      </c>
      <c r="J7" s="80">
        <v>0</v>
      </c>
      <c r="K7" s="10" t="s">
        <v>241</v>
      </c>
      <c r="L7" s="80">
        <v>0</v>
      </c>
      <c r="M7" s="10" t="s">
        <v>159</v>
      </c>
      <c r="N7" s="80">
        <v>0</v>
      </c>
      <c r="O7" s="10" t="s">
        <v>241</v>
      </c>
      <c r="P7" s="80">
        <v>0</v>
      </c>
      <c r="Q7" s="10" t="s">
        <v>241</v>
      </c>
      <c r="R7" s="80">
        <v>0</v>
      </c>
      <c r="S7" s="10" t="s">
        <v>159</v>
      </c>
    </row>
    <row r="8" spans="1:19" x14ac:dyDescent="0.25">
      <c r="A8" s="12" t="s">
        <v>171</v>
      </c>
      <c r="B8" s="80">
        <v>0</v>
      </c>
      <c r="C8" s="10" t="s">
        <v>241</v>
      </c>
      <c r="D8" s="80">
        <v>0</v>
      </c>
      <c r="E8" s="10" t="s">
        <v>241</v>
      </c>
      <c r="F8" s="80">
        <v>0</v>
      </c>
      <c r="G8" s="10" t="s">
        <v>159</v>
      </c>
      <c r="H8" s="80">
        <v>0</v>
      </c>
      <c r="I8" s="10" t="s">
        <v>159</v>
      </c>
      <c r="J8" s="80">
        <v>0</v>
      </c>
      <c r="K8" s="10" t="s">
        <v>241</v>
      </c>
      <c r="L8" s="80">
        <v>0</v>
      </c>
      <c r="M8" s="10" t="s">
        <v>159</v>
      </c>
      <c r="N8" s="80">
        <v>0</v>
      </c>
      <c r="O8" s="10" t="s">
        <v>241</v>
      </c>
      <c r="P8" s="80">
        <v>0</v>
      </c>
      <c r="Q8" s="10" t="s">
        <v>241</v>
      </c>
      <c r="R8" s="80">
        <v>0</v>
      </c>
      <c r="S8" s="10" t="s">
        <v>159</v>
      </c>
    </row>
    <row r="9" spans="1:19" x14ac:dyDescent="0.25">
      <c r="A9" s="12" t="s">
        <v>172</v>
      </c>
      <c r="B9" s="80">
        <v>0</v>
      </c>
      <c r="C9" s="10" t="s">
        <v>241</v>
      </c>
      <c r="D9" s="80">
        <v>0</v>
      </c>
      <c r="E9" s="10" t="s">
        <v>241</v>
      </c>
      <c r="F9" s="80">
        <v>0</v>
      </c>
      <c r="G9" s="10" t="s">
        <v>159</v>
      </c>
      <c r="H9" s="80">
        <v>0</v>
      </c>
      <c r="I9" s="10" t="s">
        <v>159</v>
      </c>
      <c r="J9" s="80">
        <v>0</v>
      </c>
      <c r="K9" s="10" t="s">
        <v>241</v>
      </c>
      <c r="L9" s="80">
        <v>0</v>
      </c>
      <c r="M9" s="10" t="s">
        <v>159</v>
      </c>
      <c r="N9" s="80">
        <v>0</v>
      </c>
      <c r="O9" s="10" t="s">
        <v>241</v>
      </c>
      <c r="P9" s="80">
        <v>0</v>
      </c>
      <c r="Q9" s="10" t="s">
        <v>241</v>
      </c>
      <c r="R9" s="80">
        <v>0</v>
      </c>
      <c r="S9" s="10" t="s">
        <v>159</v>
      </c>
    </row>
    <row r="10" spans="1:19" x14ac:dyDescent="0.25">
      <c r="A10" s="12" t="s">
        <v>173</v>
      </c>
      <c r="B10" s="80">
        <v>0</v>
      </c>
      <c r="C10" s="10" t="s">
        <v>241</v>
      </c>
      <c r="D10" s="80">
        <v>0</v>
      </c>
      <c r="E10" s="10" t="s">
        <v>241</v>
      </c>
      <c r="F10" s="80">
        <v>0</v>
      </c>
      <c r="G10" s="10" t="s">
        <v>159</v>
      </c>
      <c r="H10" s="80">
        <v>0</v>
      </c>
      <c r="I10" s="10" t="s">
        <v>159</v>
      </c>
      <c r="J10" s="80">
        <v>0</v>
      </c>
      <c r="K10" s="10" t="s">
        <v>241</v>
      </c>
      <c r="L10" s="80">
        <v>0</v>
      </c>
      <c r="M10" s="10" t="s">
        <v>159</v>
      </c>
      <c r="N10" s="80">
        <v>0</v>
      </c>
      <c r="O10" s="10" t="s">
        <v>241</v>
      </c>
      <c r="P10" s="80">
        <v>0</v>
      </c>
      <c r="Q10" s="10" t="s">
        <v>241</v>
      </c>
      <c r="R10" s="80">
        <v>0</v>
      </c>
      <c r="S10" s="10" t="s">
        <v>159</v>
      </c>
    </row>
    <row r="11" spans="1:19" x14ac:dyDescent="0.25">
      <c r="A11" s="12" t="s">
        <v>174</v>
      </c>
      <c r="B11" s="80">
        <v>0</v>
      </c>
      <c r="C11" s="10" t="s">
        <v>241</v>
      </c>
      <c r="D11" s="80">
        <v>0</v>
      </c>
      <c r="E11" s="10" t="s">
        <v>241</v>
      </c>
      <c r="F11" s="80">
        <v>19.2755117614869</v>
      </c>
      <c r="G11" s="10" t="s">
        <v>159</v>
      </c>
      <c r="H11" s="80">
        <v>0</v>
      </c>
      <c r="I11" s="10" t="s">
        <v>159</v>
      </c>
      <c r="J11" s="80">
        <v>0</v>
      </c>
      <c r="K11" s="10" t="s">
        <v>241</v>
      </c>
      <c r="L11" s="80">
        <v>0</v>
      </c>
      <c r="M11" s="10" t="s">
        <v>159</v>
      </c>
      <c r="N11" s="80">
        <v>0</v>
      </c>
      <c r="O11" s="10" t="s">
        <v>241</v>
      </c>
      <c r="P11" s="80">
        <v>0</v>
      </c>
      <c r="Q11" s="10" t="s">
        <v>241</v>
      </c>
      <c r="R11" s="80">
        <v>0.18484241505860999</v>
      </c>
      <c r="S11" s="10" t="s">
        <v>159</v>
      </c>
    </row>
    <row r="12" spans="1:19" x14ac:dyDescent="0.25">
      <c r="A12" s="12" t="s">
        <v>175</v>
      </c>
      <c r="B12" s="80">
        <v>0</v>
      </c>
      <c r="C12" s="10" t="s">
        <v>241</v>
      </c>
      <c r="D12" s="80">
        <v>0</v>
      </c>
      <c r="E12" s="10" t="s">
        <v>241</v>
      </c>
      <c r="F12" s="80">
        <v>770.82003450703496</v>
      </c>
      <c r="G12" s="10" t="s">
        <v>159</v>
      </c>
      <c r="H12" s="80">
        <v>1.5109391998065999E-2</v>
      </c>
      <c r="I12" s="10" t="s">
        <v>159</v>
      </c>
      <c r="J12" s="80">
        <v>0</v>
      </c>
      <c r="K12" s="10" t="s">
        <v>241</v>
      </c>
      <c r="L12" s="80">
        <v>0</v>
      </c>
      <c r="M12" s="10" t="s">
        <v>159</v>
      </c>
      <c r="N12" s="80">
        <v>0</v>
      </c>
      <c r="O12" s="10" t="s">
        <v>241</v>
      </c>
      <c r="P12" s="80">
        <v>0</v>
      </c>
      <c r="Q12" s="10" t="s">
        <v>241</v>
      </c>
      <c r="R12" s="80">
        <v>7.4462814947738396</v>
      </c>
      <c r="S12" s="10" t="s">
        <v>159</v>
      </c>
    </row>
    <row r="13" spans="1:19" x14ac:dyDescent="0.25">
      <c r="A13" s="12" t="s">
        <v>176</v>
      </c>
      <c r="B13" s="80">
        <v>0</v>
      </c>
      <c r="C13" s="10" t="s">
        <v>241</v>
      </c>
      <c r="D13" s="80">
        <v>0</v>
      </c>
      <c r="E13" s="10" t="s">
        <v>241</v>
      </c>
      <c r="F13" s="80">
        <v>1886.4363266067201</v>
      </c>
      <c r="G13" s="10" t="s">
        <v>159</v>
      </c>
      <c r="H13" s="80">
        <v>4.9416862021658998</v>
      </c>
      <c r="I13" s="10" t="s">
        <v>159</v>
      </c>
      <c r="J13" s="80">
        <v>0</v>
      </c>
      <c r="K13" s="10" t="s">
        <v>241</v>
      </c>
      <c r="L13" s="80">
        <v>2.2685189123586101E-2</v>
      </c>
      <c r="M13" s="10" t="s">
        <v>180</v>
      </c>
      <c r="N13" s="80">
        <v>0</v>
      </c>
      <c r="O13" s="10" t="s">
        <v>241</v>
      </c>
      <c r="P13" s="80">
        <v>0</v>
      </c>
      <c r="Q13" s="10" t="s">
        <v>241</v>
      </c>
      <c r="R13" s="80">
        <v>19.169431123466801</v>
      </c>
      <c r="S13" s="10" t="s">
        <v>159</v>
      </c>
    </row>
    <row r="14" spans="1:19" x14ac:dyDescent="0.25">
      <c r="A14" s="12" t="s">
        <v>177</v>
      </c>
      <c r="B14" s="80">
        <v>0</v>
      </c>
      <c r="C14" s="10" t="s">
        <v>241</v>
      </c>
      <c r="D14" s="80">
        <v>0</v>
      </c>
      <c r="E14" s="10" t="s">
        <v>241</v>
      </c>
      <c r="F14" s="80">
        <v>2259.9843938426602</v>
      </c>
      <c r="G14" s="10" t="s">
        <v>159</v>
      </c>
      <c r="H14" s="80">
        <v>0</v>
      </c>
      <c r="I14" s="10" t="s">
        <v>284</v>
      </c>
      <c r="J14" s="80">
        <v>0</v>
      </c>
      <c r="K14" s="10" t="s">
        <v>241</v>
      </c>
      <c r="L14" s="80">
        <v>6.9233743617823</v>
      </c>
      <c r="M14" s="10" t="s">
        <v>180</v>
      </c>
      <c r="N14" s="80">
        <v>0</v>
      </c>
      <c r="O14" s="10" t="s">
        <v>241</v>
      </c>
      <c r="P14" s="80">
        <v>0</v>
      </c>
      <c r="Q14" s="10" t="s">
        <v>241</v>
      </c>
      <c r="R14" s="80">
        <v>21.9651278118825</v>
      </c>
      <c r="S14" s="10" t="s">
        <v>159</v>
      </c>
    </row>
    <row r="15" spans="1:19" x14ac:dyDescent="0.25">
      <c r="A15" s="12" t="s">
        <v>178</v>
      </c>
      <c r="B15" s="80">
        <v>0</v>
      </c>
      <c r="C15" s="10" t="s">
        <v>241</v>
      </c>
      <c r="D15" s="80">
        <v>0</v>
      </c>
      <c r="E15" s="10" t="s">
        <v>241</v>
      </c>
      <c r="F15" s="80">
        <v>3255.4214482178299</v>
      </c>
      <c r="G15" s="10" t="s">
        <v>159</v>
      </c>
      <c r="H15" s="80">
        <v>0</v>
      </c>
      <c r="I15" s="10" t="s">
        <v>241</v>
      </c>
      <c r="J15" s="80">
        <v>0</v>
      </c>
      <c r="K15" s="10" t="s">
        <v>241</v>
      </c>
      <c r="L15" s="80">
        <v>4.16595650752582</v>
      </c>
      <c r="M15" s="10" t="s">
        <v>180</v>
      </c>
      <c r="N15" s="80">
        <v>0</v>
      </c>
      <c r="O15" s="10" t="s">
        <v>241</v>
      </c>
      <c r="P15" s="80">
        <v>0</v>
      </c>
      <c r="Q15" s="10" t="s">
        <v>241</v>
      </c>
      <c r="R15" s="80">
        <v>31.145344694670701</v>
      </c>
      <c r="S15" s="10" t="s">
        <v>159</v>
      </c>
    </row>
    <row r="16" spans="1:19" x14ac:dyDescent="0.25">
      <c r="A16" s="12" t="s">
        <v>182</v>
      </c>
      <c r="B16" s="80">
        <v>0</v>
      </c>
      <c r="C16" s="10" t="s">
        <v>241</v>
      </c>
      <c r="D16" s="80">
        <v>0</v>
      </c>
      <c r="E16" s="10" t="s">
        <v>241</v>
      </c>
      <c r="F16" s="80">
        <v>2546.892058461</v>
      </c>
      <c r="G16" s="10" t="s">
        <v>159</v>
      </c>
      <c r="H16" s="80">
        <v>0</v>
      </c>
      <c r="I16" s="10" t="s">
        <v>241</v>
      </c>
      <c r="J16" s="80">
        <v>0</v>
      </c>
      <c r="K16" s="10" t="s">
        <v>241</v>
      </c>
      <c r="L16" s="80">
        <v>0</v>
      </c>
      <c r="M16" s="10" t="s">
        <v>241</v>
      </c>
      <c r="N16" s="80">
        <v>0</v>
      </c>
      <c r="O16" s="10" t="s">
        <v>241</v>
      </c>
      <c r="P16" s="80">
        <v>0</v>
      </c>
      <c r="Q16" s="10" t="s">
        <v>241</v>
      </c>
      <c r="R16" s="80">
        <v>24.037533106077099</v>
      </c>
      <c r="S16" s="10" t="s">
        <v>159</v>
      </c>
    </row>
    <row r="17" spans="1:19" x14ac:dyDescent="0.25">
      <c r="A17" s="12" t="s">
        <v>183</v>
      </c>
      <c r="B17" s="80">
        <v>0</v>
      </c>
      <c r="C17" s="10" t="s">
        <v>241</v>
      </c>
      <c r="D17" s="80">
        <v>0</v>
      </c>
      <c r="E17" s="10" t="s">
        <v>241</v>
      </c>
      <c r="F17" s="80">
        <v>2198.6111111111099</v>
      </c>
      <c r="G17" s="10" t="s">
        <v>159</v>
      </c>
      <c r="H17" s="80">
        <v>0</v>
      </c>
      <c r="I17" s="10" t="s">
        <v>241</v>
      </c>
      <c r="J17" s="80">
        <v>0</v>
      </c>
      <c r="K17" s="10" t="s">
        <v>241</v>
      </c>
      <c r="L17" s="80">
        <v>0</v>
      </c>
      <c r="M17" s="10" t="s">
        <v>241</v>
      </c>
      <c r="N17" s="80">
        <v>0</v>
      </c>
      <c r="O17" s="10" t="s">
        <v>241</v>
      </c>
      <c r="P17" s="80">
        <v>0</v>
      </c>
      <c r="Q17" s="10" t="s">
        <v>241</v>
      </c>
      <c r="R17" s="80">
        <v>20.7508171289671</v>
      </c>
      <c r="S17" s="10" t="s">
        <v>159</v>
      </c>
    </row>
    <row r="18" spans="1:19" x14ac:dyDescent="0.25">
      <c r="A18" s="12" t="s">
        <v>184</v>
      </c>
      <c r="B18" s="80">
        <v>0</v>
      </c>
      <c r="C18" s="10" t="s">
        <v>241</v>
      </c>
      <c r="D18" s="80">
        <v>0</v>
      </c>
      <c r="E18" s="10" t="s">
        <v>241</v>
      </c>
      <c r="F18" s="80">
        <v>2456.6028411759498</v>
      </c>
      <c r="G18" s="10" t="s">
        <v>159</v>
      </c>
      <c r="H18" s="80">
        <v>0</v>
      </c>
      <c r="I18" s="10" t="s">
        <v>241</v>
      </c>
      <c r="J18" s="80">
        <v>0</v>
      </c>
      <c r="K18" s="10" t="s">
        <v>241</v>
      </c>
      <c r="L18" s="80">
        <v>0</v>
      </c>
      <c r="M18" s="10" t="s">
        <v>241</v>
      </c>
      <c r="N18" s="80">
        <v>0</v>
      </c>
      <c r="O18" s="10" t="s">
        <v>241</v>
      </c>
      <c r="P18" s="80">
        <v>0</v>
      </c>
      <c r="Q18" s="10" t="s">
        <v>241</v>
      </c>
      <c r="R18" s="80">
        <v>23.299714743073501</v>
      </c>
      <c r="S18" s="10" t="s">
        <v>159</v>
      </c>
    </row>
    <row r="19" spans="1:19" x14ac:dyDescent="0.25">
      <c r="A19" s="12" t="s">
        <v>185</v>
      </c>
      <c r="B19" s="80">
        <v>0</v>
      </c>
      <c r="C19" s="10" t="s">
        <v>241</v>
      </c>
      <c r="D19" s="80">
        <v>0</v>
      </c>
      <c r="E19" s="10" t="s">
        <v>241</v>
      </c>
      <c r="F19" s="80">
        <v>1070.6493195673399</v>
      </c>
      <c r="G19" s="10" t="s">
        <v>159</v>
      </c>
      <c r="H19" s="80">
        <v>0</v>
      </c>
      <c r="I19" s="10" t="s">
        <v>241</v>
      </c>
      <c r="J19" s="80">
        <v>0</v>
      </c>
      <c r="K19" s="10" t="s">
        <v>241</v>
      </c>
      <c r="L19" s="80">
        <v>0</v>
      </c>
      <c r="M19" s="10" t="s">
        <v>241</v>
      </c>
      <c r="N19" s="80">
        <v>0</v>
      </c>
      <c r="O19" s="10" t="s">
        <v>241</v>
      </c>
      <c r="P19" s="80">
        <v>0</v>
      </c>
      <c r="Q19" s="10" t="s">
        <v>241</v>
      </c>
      <c r="R19" s="80">
        <v>10.2124398787515</v>
      </c>
      <c r="S19" s="10" t="s">
        <v>159</v>
      </c>
    </row>
    <row r="20" spans="1:19" x14ac:dyDescent="0.25">
      <c r="A20" s="12" t="s">
        <v>186</v>
      </c>
      <c r="B20" s="80">
        <v>0</v>
      </c>
      <c r="C20" s="10" t="s">
        <v>241</v>
      </c>
      <c r="D20" s="80">
        <v>0</v>
      </c>
      <c r="E20" s="10" t="s">
        <v>241</v>
      </c>
      <c r="F20" s="80">
        <v>569.358601240035</v>
      </c>
      <c r="G20" s="10" t="s">
        <v>159</v>
      </c>
      <c r="H20" s="80">
        <v>0</v>
      </c>
      <c r="I20" s="10" t="s">
        <v>241</v>
      </c>
      <c r="J20" s="80">
        <v>0</v>
      </c>
      <c r="K20" s="10" t="s">
        <v>241</v>
      </c>
      <c r="L20" s="80">
        <v>0</v>
      </c>
      <c r="M20" s="10" t="s">
        <v>241</v>
      </c>
      <c r="N20" s="80">
        <v>0</v>
      </c>
      <c r="O20" s="10" t="s">
        <v>241</v>
      </c>
      <c r="P20" s="80">
        <v>0</v>
      </c>
      <c r="Q20" s="10" t="s">
        <v>241</v>
      </c>
      <c r="R20" s="80">
        <v>5.48614139578864</v>
      </c>
      <c r="S20" s="10" t="s">
        <v>159</v>
      </c>
    </row>
    <row r="21" spans="1:19" x14ac:dyDescent="0.25">
      <c r="A21" s="12" t="s">
        <v>188</v>
      </c>
      <c r="B21" s="80">
        <v>0</v>
      </c>
      <c r="C21" s="10" t="s">
        <v>241</v>
      </c>
      <c r="D21" s="80">
        <v>0</v>
      </c>
      <c r="E21" s="10" t="s">
        <v>241</v>
      </c>
      <c r="F21" s="80">
        <v>124.309100291592</v>
      </c>
      <c r="G21" s="10" t="s">
        <v>159</v>
      </c>
      <c r="H21" s="80">
        <v>0</v>
      </c>
      <c r="I21" s="10" t="s">
        <v>241</v>
      </c>
      <c r="J21" s="80">
        <v>0</v>
      </c>
      <c r="K21" s="10" t="s">
        <v>241</v>
      </c>
      <c r="L21" s="80">
        <v>0</v>
      </c>
      <c r="M21" s="10" t="s">
        <v>241</v>
      </c>
      <c r="N21" s="80">
        <v>0</v>
      </c>
      <c r="O21" s="10" t="s">
        <v>241</v>
      </c>
      <c r="P21" s="80">
        <v>0</v>
      </c>
      <c r="Q21" s="10" t="s">
        <v>241</v>
      </c>
      <c r="R21" s="80">
        <v>1.2128638178197699</v>
      </c>
      <c r="S21" s="10" t="s">
        <v>159</v>
      </c>
    </row>
    <row r="22" spans="1:19" x14ac:dyDescent="0.25">
      <c r="A22" s="12" t="s">
        <v>189</v>
      </c>
      <c r="B22" s="80">
        <v>0</v>
      </c>
      <c r="C22" s="10" t="s">
        <v>241</v>
      </c>
      <c r="D22" s="80">
        <v>0</v>
      </c>
      <c r="E22" s="10" t="s">
        <v>241</v>
      </c>
      <c r="F22" s="80">
        <v>0</v>
      </c>
      <c r="G22" s="10" t="s">
        <v>159</v>
      </c>
      <c r="H22" s="80">
        <v>0</v>
      </c>
      <c r="I22" s="10" t="s">
        <v>241</v>
      </c>
      <c r="J22" s="80">
        <v>0</v>
      </c>
      <c r="K22" s="10" t="s">
        <v>241</v>
      </c>
      <c r="L22" s="80">
        <v>0</v>
      </c>
      <c r="M22" s="10" t="s">
        <v>241</v>
      </c>
      <c r="N22" s="80">
        <v>0</v>
      </c>
      <c r="O22" s="10" t="s">
        <v>241</v>
      </c>
      <c r="P22" s="80">
        <v>0</v>
      </c>
      <c r="Q22" s="10" t="s">
        <v>241</v>
      </c>
      <c r="R22" s="80">
        <v>0</v>
      </c>
      <c r="S22" s="10" t="s">
        <v>159</v>
      </c>
    </row>
    <row r="23" spans="1:19" x14ac:dyDescent="0.25">
      <c r="A23" s="12" t="s">
        <v>190</v>
      </c>
      <c r="B23" s="80">
        <v>0</v>
      </c>
      <c r="C23" s="10" t="s">
        <v>241</v>
      </c>
      <c r="D23" s="80">
        <v>0</v>
      </c>
      <c r="E23" s="10" t="s">
        <v>241</v>
      </c>
      <c r="F23" s="80">
        <v>0</v>
      </c>
      <c r="G23" s="10" t="s">
        <v>159</v>
      </c>
      <c r="H23" s="80">
        <v>0</v>
      </c>
      <c r="I23" s="10" t="s">
        <v>241</v>
      </c>
      <c r="J23" s="80">
        <v>0</v>
      </c>
      <c r="K23" s="10" t="s">
        <v>241</v>
      </c>
      <c r="L23" s="80">
        <v>0</v>
      </c>
      <c r="M23" s="10" t="s">
        <v>241</v>
      </c>
      <c r="N23" s="80">
        <v>0</v>
      </c>
      <c r="O23" s="10" t="s">
        <v>241</v>
      </c>
      <c r="P23" s="80">
        <v>0</v>
      </c>
      <c r="Q23" s="10" t="s">
        <v>241</v>
      </c>
      <c r="R23" s="80">
        <v>0</v>
      </c>
      <c r="S23" s="10" t="s">
        <v>159</v>
      </c>
    </row>
    <row r="24" spans="1:19" x14ac:dyDescent="0.25">
      <c r="A24" s="12" t="s">
        <v>191</v>
      </c>
      <c r="B24" s="80">
        <v>0</v>
      </c>
      <c r="C24" s="10" t="s">
        <v>241</v>
      </c>
      <c r="D24" s="80">
        <v>0</v>
      </c>
      <c r="E24" s="10" t="s">
        <v>241</v>
      </c>
      <c r="F24" s="80">
        <v>0</v>
      </c>
      <c r="G24" s="10" t="s">
        <v>159</v>
      </c>
      <c r="H24" s="80">
        <v>0</v>
      </c>
      <c r="I24" s="10" t="s">
        <v>241</v>
      </c>
      <c r="J24" s="80">
        <v>0</v>
      </c>
      <c r="K24" s="10" t="s">
        <v>241</v>
      </c>
      <c r="L24" s="80">
        <v>0</v>
      </c>
      <c r="M24" s="10" t="s">
        <v>241</v>
      </c>
      <c r="N24" s="80">
        <v>0</v>
      </c>
      <c r="O24" s="10" t="s">
        <v>241</v>
      </c>
      <c r="P24" s="80">
        <v>0</v>
      </c>
      <c r="Q24" s="10" t="s">
        <v>241</v>
      </c>
      <c r="R24" s="80">
        <v>0</v>
      </c>
      <c r="S24" s="10" t="s">
        <v>159</v>
      </c>
    </row>
    <row r="25" spans="1:19" x14ac:dyDescent="0.25">
      <c r="A25" s="12" t="s">
        <v>192</v>
      </c>
      <c r="B25" s="80">
        <v>0</v>
      </c>
      <c r="C25" s="10" t="s">
        <v>241</v>
      </c>
      <c r="D25" s="80">
        <v>0</v>
      </c>
      <c r="E25" s="10" t="s">
        <v>241</v>
      </c>
      <c r="F25" s="80">
        <v>0</v>
      </c>
      <c r="G25" s="10" t="s">
        <v>159</v>
      </c>
      <c r="H25" s="80">
        <v>0</v>
      </c>
      <c r="I25" s="10" t="s">
        <v>241</v>
      </c>
      <c r="J25" s="80">
        <v>0</v>
      </c>
      <c r="K25" s="10" t="s">
        <v>241</v>
      </c>
      <c r="L25" s="80">
        <v>0</v>
      </c>
      <c r="M25" s="10" t="s">
        <v>241</v>
      </c>
      <c r="N25" s="80">
        <v>0</v>
      </c>
      <c r="O25" s="10" t="s">
        <v>241</v>
      </c>
      <c r="P25" s="80">
        <v>0</v>
      </c>
      <c r="Q25" s="10" t="s">
        <v>241</v>
      </c>
      <c r="R25" s="80">
        <v>0</v>
      </c>
      <c r="S25" s="10" t="s">
        <v>159</v>
      </c>
    </row>
    <row r="26" spans="1:19" x14ac:dyDescent="0.25">
      <c r="A26" s="12" t="s">
        <v>193</v>
      </c>
      <c r="B26" s="80">
        <v>0</v>
      </c>
      <c r="C26" s="10" t="s">
        <v>241</v>
      </c>
      <c r="D26" s="80">
        <v>0</v>
      </c>
      <c r="E26" s="10" t="s">
        <v>241</v>
      </c>
      <c r="F26" s="80">
        <v>0</v>
      </c>
      <c r="G26" s="10" t="s">
        <v>159</v>
      </c>
      <c r="H26" s="80">
        <v>0</v>
      </c>
      <c r="I26" s="10" t="s">
        <v>241</v>
      </c>
      <c r="J26" s="80">
        <v>0</v>
      </c>
      <c r="K26" s="10" t="s">
        <v>241</v>
      </c>
      <c r="L26" s="80">
        <v>0</v>
      </c>
      <c r="M26" s="10" t="s">
        <v>241</v>
      </c>
      <c r="N26" s="80">
        <v>0</v>
      </c>
      <c r="O26" s="10" t="s">
        <v>241</v>
      </c>
      <c r="P26" s="80">
        <v>0</v>
      </c>
      <c r="Q26" s="10" t="s">
        <v>241</v>
      </c>
      <c r="R26" s="80">
        <v>0</v>
      </c>
      <c r="S26" s="10" t="s">
        <v>159</v>
      </c>
    </row>
    <row r="27" spans="1:19" x14ac:dyDescent="0.25">
      <c r="A27" s="12" t="s">
        <v>194</v>
      </c>
      <c r="B27" s="80">
        <v>0</v>
      </c>
      <c r="C27" s="10" t="s">
        <v>241</v>
      </c>
      <c r="D27" s="80">
        <v>0</v>
      </c>
      <c r="E27" s="10" t="s">
        <v>241</v>
      </c>
      <c r="F27" s="80">
        <v>0</v>
      </c>
      <c r="G27" s="10" t="s">
        <v>159</v>
      </c>
      <c r="H27" s="80">
        <v>0</v>
      </c>
      <c r="I27" s="10" t="s">
        <v>241</v>
      </c>
      <c r="J27" s="80">
        <v>0</v>
      </c>
      <c r="K27" s="10" t="s">
        <v>241</v>
      </c>
      <c r="L27" s="80">
        <v>0</v>
      </c>
      <c r="M27" s="10" t="s">
        <v>241</v>
      </c>
      <c r="N27" s="80">
        <v>0</v>
      </c>
      <c r="O27" s="10" t="s">
        <v>241</v>
      </c>
      <c r="P27" s="80">
        <v>0</v>
      </c>
      <c r="Q27" s="10" t="s">
        <v>241</v>
      </c>
      <c r="R27" s="80">
        <v>0</v>
      </c>
      <c r="S27" s="10" t="s">
        <v>159</v>
      </c>
    </row>
    <row r="28" spans="1:19" x14ac:dyDescent="0.25">
      <c r="A28" s="12" t="s">
        <v>196</v>
      </c>
      <c r="B28" s="80">
        <v>0</v>
      </c>
      <c r="C28" s="10" t="s">
        <v>241</v>
      </c>
      <c r="D28" s="80">
        <v>0</v>
      </c>
      <c r="E28" s="10" t="s">
        <v>241</v>
      </c>
      <c r="F28" s="80">
        <v>4.92703876758337E-2</v>
      </c>
      <c r="G28" s="10" t="s">
        <v>159</v>
      </c>
      <c r="H28" s="80">
        <v>0</v>
      </c>
      <c r="I28" s="10" t="s">
        <v>241</v>
      </c>
      <c r="J28" s="80">
        <v>0</v>
      </c>
      <c r="K28" s="10" t="s">
        <v>241</v>
      </c>
      <c r="L28" s="80">
        <v>0</v>
      </c>
      <c r="M28" s="10" t="s">
        <v>241</v>
      </c>
      <c r="N28" s="80">
        <v>0</v>
      </c>
      <c r="O28" s="10" t="s">
        <v>241</v>
      </c>
      <c r="P28" s="80">
        <v>0</v>
      </c>
      <c r="Q28" s="10" t="s">
        <v>241</v>
      </c>
      <c r="R28" s="80">
        <v>4.8377863364787899E-4</v>
      </c>
      <c r="S28" s="10" t="s">
        <v>159</v>
      </c>
    </row>
    <row r="29" spans="1:19" x14ac:dyDescent="0.25">
      <c r="A29" s="12" t="s">
        <v>197</v>
      </c>
      <c r="B29" s="80">
        <v>0</v>
      </c>
      <c r="C29" s="10" t="s">
        <v>241</v>
      </c>
      <c r="D29" s="80">
        <v>0</v>
      </c>
      <c r="E29" s="10" t="s">
        <v>241</v>
      </c>
      <c r="F29" s="80">
        <v>2.6927598066959799E-2</v>
      </c>
      <c r="G29" s="10" t="s">
        <v>159</v>
      </c>
      <c r="H29" s="80">
        <v>0</v>
      </c>
      <c r="I29" s="10" t="s">
        <v>241</v>
      </c>
      <c r="J29" s="80">
        <v>0</v>
      </c>
      <c r="K29" s="10" t="s">
        <v>241</v>
      </c>
      <c r="L29" s="80">
        <v>0</v>
      </c>
      <c r="M29" s="10" t="s">
        <v>241</v>
      </c>
      <c r="N29" s="80">
        <v>0</v>
      </c>
      <c r="O29" s="10" t="s">
        <v>241</v>
      </c>
      <c r="P29" s="80">
        <v>0</v>
      </c>
      <c r="Q29" s="10" t="s">
        <v>241</v>
      </c>
      <c r="R29" s="80">
        <v>2.61475929100918E-4</v>
      </c>
      <c r="S29" s="10" t="s">
        <v>159</v>
      </c>
    </row>
    <row r="30" spans="1:19" x14ac:dyDescent="0.25">
      <c r="A30" s="12" t="s">
        <v>199</v>
      </c>
      <c r="B30" s="80">
        <v>0</v>
      </c>
      <c r="C30" s="10" t="s">
        <v>241</v>
      </c>
      <c r="D30" s="80">
        <v>0</v>
      </c>
      <c r="E30" s="10" t="s">
        <v>241</v>
      </c>
      <c r="F30" s="80">
        <v>5.4212001452881601E-3</v>
      </c>
      <c r="G30" s="10" t="s">
        <v>159</v>
      </c>
      <c r="H30" s="80">
        <v>0</v>
      </c>
      <c r="I30" s="10" t="s">
        <v>241</v>
      </c>
      <c r="J30" s="80">
        <v>0</v>
      </c>
      <c r="K30" s="10" t="s">
        <v>241</v>
      </c>
      <c r="L30" s="80">
        <v>0</v>
      </c>
      <c r="M30" s="10" t="s">
        <v>241</v>
      </c>
      <c r="N30" s="80">
        <v>0</v>
      </c>
      <c r="O30" s="10" t="s">
        <v>241</v>
      </c>
      <c r="P30" s="80">
        <v>0</v>
      </c>
      <c r="Q30" s="10" t="s">
        <v>241</v>
      </c>
      <c r="R30" s="80">
        <v>5.1923984843908103E-5</v>
      </c>
      <c r="S30" s="10" t="s">
        <v>159</v>
      </c>
    </row>
    <row r="31" spans="1:19" x14ac:dyDescent="0.25">
      <c r="A31" s="12" t="s">
        <v>200</v>
      </c>
      <c r="B31" s="80">
        <v>0</v>
      </c>
      <c r="C31" s="10" t="s">
        <v>241</v>
      </c>
      <c r="D31" s="80">
        <v>0</v>
      </c>
      <c r="E31" s="10" t="s">
        <v>241</v>
      </c>
      <c r="F31" s="80">
        <v>4.6714900751182098</v>
      </c>
      <c r="G31" s="10" t="s">
        <v>255</v>
      </c>
      <c r="H31" s="80">
        <v>0</v>
      </c>
      <c r="I31" s="10" t="s">
        <v>241</v>
      </c>
      <c r="J31" s="80">
        <v>0</v>
      </c>
      <c r="K31" s="10" t="s">
        <v>241</v>
      </c>
      <c r="L31" s="80">
        <v>0</v>
      </c>
      <c r="M31" s="10" t="s">
        <v>241</v>
      </c>
      <c r="N31" s="80">
        <v>0</v>
      </c>
      <c r="O31" s="10" t="s">
        <v>241</v>
      </c>
      <c r="P31" s="80">
        <v>0</v>
      </c>
      <c r="Q31" s="10" t="s">
        <v>241</v>
      </c>
      <c r="R31" s="80">
        <v>4.3954531513101802E-2</v>
      </c>
      <c r="S31" s="10" t="s">
        <v>159</v>
      </c>
    </row>
    <row r="32" spans="1:19" x14ac:dyDescent="0.25">
      <c r="A32" s="15" t="s">
        <v>203</v>
      </c>
      <c r="B32" s="81">
        <v>0</v>
      </c>
      <c r="C32" s="14" t="s">
        <v>241</v>
      </c>
      <c r="D32" s="81">
        <v>0</v>
      </c>
      <c r="E32" s="14" t="s">
        <v>241</v>
      </c>
      <c r="F32" s="81">
        <v>24.378473634268701</v>
      </c>
      <c r="G32" s="14" t="s">
        <v>159</v>
      </c>
      <c r="H32" s="81">
        <v>0</v>
      </c>
      <c r="I32" s="14" t="s">
        <v>241</v>
      </c>
      <c r="J32" s="81">
        <v>0</v>
      </c>
      <c r="K32" s="14" t="s">
        <v>241</v>
      </c>
      <c r="L32" s="81">
        <v>0</v>
      </c>
      <c r="M32" s="14" t="s">
        <v>241</v>
      </c>
      <c r="N32" s="81">
        <v>0</v>
      </c>
      <c r="O32" s="14" t="s">
        <v>241</v>
      </c>
      <c r="P32" s="81">
        <v>0</v>
      </c>
      <c r="Q32" s="14" t="s">
        <v>241</v>
      </c>
      <c r="R32" s="81">
        <v>0.22597906838721701</v>
      </c>
      <c r="S32" s="14" t="s">
        <v>159</v>
      </c>
    </row>
    <row r="34" spans="1:2" x14ac:dyDescent="0.25">
      <c r="A34" s="16" t="s">
        <v>204</v>
      </c>
      <c r="B34" s="16" t="s">
        <v>205</v>
      </c>
    </row>
    <row r="36" spans="1:2" x14ac:dyDescent="0.25">
      <c r="B36" s="16" t="s">
        <v>285</v>
      </c>
    </row>
    <row r="37" spans="1:2" x14ac:dyDescent="0.25">
      <c r="B37" s="16" t="s">
        <v>286</v>
      </c>
    </row>
    <row r="38" spans="1:2" x14ac:dyDescent="0.25">
      <c r="B38" s="16" t="s">
        <v>287</v>
      </c>
    </row>
    <row r="40" spans="1:2" x14ac:dyDescent="0.25">
      <c r="B40" s="16" t="s">
        <v>244</v>
      </c>
    </row>
    <row r="43" spans="1:2" x14ac:dyDescent="0.25">
      <c r="A43" s="17" t="str">
        <f>HYPERLINK("#'INTERACTIVE_GAMING 2'!A2", "&lt;&lt;&lt; Previous table")</f>
        <v>&lt;&lt;&lt; Previous table</v>
      </c>
    </row>
    <row r="44" spans="1:2" x14ac:dyDescent="0.25">
      <c r="A44" s="17" t="str">
        <f>HYPERLINK("#'INTERACTIVE_GAMING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S44"/>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HYPERLINK("#'INDEX'!B39", "Link to index")</f>
        <v>Link to index</v>
      </c>
    </row>
    <row r="2" spans="1:19" ht="15.75" customHeight="1" x14ac:dyDescent="0.25">
      <c r="A2" s="287" t="s">
        <v>290</v>
      </c>
      <c r="B2" s="286"/>
      <c r="C2" s="286"/>
      <c r="D2" s="286"/>
      <c r="E2" s="286"/>
      <c r="F2" s="286"/>
      <c r="G2" s="286"/>
      <c r="H2" s="286"/>
      <c r="I2" s="286"/>
      <c r="J2" s="286"/>
      <c r="K2" s="286"/>
      <c r="L2" s="286"/>
      <c r="M2" s="286"/>
      <c r="N2" s="286"/>
      <c r="O2" s="286"/>
      <c r="P2" s="286"/>
      <c r="Q2" s="286"/>
      <c r="R2" s="286"/>
      <c r="S2" s="286"/>
    </row>
    <row r="3" spans="1:19" ht="15.75" customHeight="1" x14ac:dyDescent="0.25">
      <c r="A3" s="287" t="s">
        <v>57</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82">
        <v>0</v>
      </c>
      <c r="C7" s="10" t="s">
        <v>241</v>
      </c>
      <c r="D7" s="82">
        <v>0</v>
      </c>
      <c r="E7" s="10" t="s">
        <v>241</v>
      </c>
      <c r="F7" s="82">
        <v>0</v>
      </c>
      <c r="G7" s="10" t="s">
        <v>159</v>
      </c>
      <c r="H7" s="82">
        <v>0</v>
      </c>
      <c r="I7" s="10" t="s">
        <v>159</v>
      </c>
      <c r="J7" s="82">
        <v>0</v>
      </c>
      <c r="K7" s="10" t="s">
        <v>241</v>
      </c>
      <c r="L7" s="82">
        <v>0</v>
      </c>
      <c r="M7" s="10" t="s">
        <v>159</v>
      </c>
      <c r="N7" s="82">
        <v>0</v>
      </c>
      <c r="O7" s="10" t="s">
        <v>241</v>
      </c>
      <c r="P7" s="82">
        <v>0</v>
      </c>
      <c r="Q7" s="10" t="s">
        <v>241</v>
      </c>
      <c r="R7" s="82">
        <v>0</v>
      </c>
      <c r="S7" s="10" t="s">
        <v>159</v>
      </c>
    </row>
    <row r="8" spans="1:19" x14ac:dyDescent="0.25">
      <c r="A8" s="12" t="s">
        <v>171</v>
      </c>
      <c r="B8" s="82">
        <v>0</v>
      </c>
      <c r="C8" s="10" t="s">
        <v>241</v>
      </c>
      <c r="D8" s="82">
        <v>0</v>
      </c>
      <c r="E8" s="10" t="s">
        <v>241</v>
      </c>
      <c r="F8" s="82">
        <v>0</v>
      </c>
      <c r="G8" s="10" t="s">
        <v>159</v>
      </c>
      <c r="H8" s="82">
        <v>0</v>
      </c>
      <c r="I8" s="10" t="s">
        <v>159</v>
      </c>
      <c r="J8" s="82">
        <v>0</v>
      </c>
      <c r="K8" s="10" t="s">
        <v>241</v>
      </c>
      <c r="L8" s="82">
        <v>0</v>
      </c>
      <c r="M8" s="10" t="s">
        <v>159</v>
      </c>
      <c r="N8" s="82">
        <v>0</v>
      </c>
      <c r="O8" s="10" t="s">
        <v>241</v>
      </c>
      <c r="P8" s="82">
        <v>0</v>
      </c>
      <c r="Q8" s="10" t="s">
        <v>241</v>
      </c>
      <c r="R8" s="82">
        <v>0</v>
      </c>
      <c r="S8" s="10" t="s">
        <v>159</v>
      </c>
    </row>
    <row r="9" spans="1:19" x14ac:dyDescent="0.25">
      <c r="A9" s="12" t="s">
        <v>172</v>
      </c>
      <c r="B9" s="82">
        <v>0</v>
      </c>
      <c r="C9" s="10" t="s">
        <v>241</v>
      </c>
      <c r="D9" s="82">
        <v>0</v>
      </c>
      <c r="E9" s="10" t="s">
        <v>241</v>
      </c>
      <c r="F9" s="82">
        <v>0</v>
      </c>
      <c r="G9" s="10" t="s">
        <v>159</v>
      </c>
      <c r="H9" s="82">
        <v>0</v>
      </c>
      <c r="I9" s="10" t="s">
        <v>159</v>
      </c>
      <c r="J9" s="82">
        <v>0</v>
      </c>
      <c r="K9" s="10" t="s">
        <v>241</v>
      </c>
      <c r="L9" s="82">
        <v>0</v>
      </c>
      <c r="M9" s="10" t="s">
        <v>159</v>
      </c>
      <c r="N9" s="82">
        <v>0</v>
      </c>
      <c r="O9" s="10" t="s">
        <v>241</v>
      </c>
      <c r="P9" s="82">
        <v>0</v>
      </c>
      <c r="Q9" s="10" t="s">
        <v>241</v>
      </c>
      <c r="R9" s="82">
        <v>0</v>
      </c>
      <c r="S9" s="10" t="s">
        <v>159</v>
      </c>
    </row>
    <row r="10" spans="1:19" x14ac:dyDescent="0.25">
      <c r="A10" s="12" t="s">
        <v>173</v>
      </c>
      <c r="B10" s="82">
        <v>0</v>
      </c>
      <c r="C10" s="10" t="s">
        <v>241</v>
      </c>
      <c r="D10" s="82">
        <v>0</v>
      </c>
      <c r="E10" s="10" t="s">
        <v>241</v>
      </c>
      <c r="F10" s="82">
        <v>0</v>
      </c>
      <c r="G10" s="10" t="s">
        <v>159</v>
      </c>
      <c r="H10" s="82">
        <v>0</v>
      </c>
      <c r="I10" s="10" t="s">
        <v>159</v>
      </c>
      <c r="J10" s="82">
        <v>0</v>
      </c>
      <c r="K10" s="10" t="s">
        <v>241</v>
      </c>
      <c r="L10" s="82">
        <v>0</v>
      </c>
      <c r="M10" s="10" t="s">
        <v>159</v>
      </c>
      <c r="N10" s="82">
        <v>0</v>
      </c>
      <c r="O10" s="10" t="s">
        <v>241</v>
      </c>
      <c r="P10" s="82">
        <v>0</v>
      </c>
      <c r="Q10" s="10" t="s">
        <v>241</v>
      </c>
      <c r="R10" s="82">
        <v>0</v>
      </c>
      <c r="S10" s="10" t="s">
        <v>159</v>
      </c>
    </row>
    <row r="11" spans="1:19" x14ac:dyDescent="0.25">
      <c r="A11" s="12" t="s">
        <v>174</v>
      </c>
      <c r="B11" s="82">
        <v>0</v>
      </c>
      <c r="C11" s="10" t="s">
        <v>241</v>
      </c>
      <c r="D11" s="82">
        <v>0</v>
      </c>
      <c r="E11" s="10" t="s">
        <v>241</v>
      </c>
      <c r="F11" s="82">
        <v>32.893461811268999</v>
      </c>
      <c r="G11" s="10" t="s">
        <v>159</v>
      </c>
      <c r="H11" s="82">
        <v>0</v>
      </c>
      <c r="I11" s="10" t="s">
        <v>159</v>
      </c>
      <c r="J11" s="82">
        <v>0</v>
      </c>
      <c r="K11" s="10" t="s">
        <v>241</v>
      </c>
      <c r="L11" s="82">
        <v>0</v>
      </c>
      <c r="M11" s="10" t="s">
        <v>159</v>
      </c>
      <c r="N11" s="82">
        <v>0</v>
      </c>
      <c r="O11" s="10" t="s">
        <v>241</v>
      </c>
      <c r="P11" s="82">
        <v>0</v>
      </c>
      <c r="Q11" s="10" t="s">
        <v>241</v>
      </c>
      <c r="R11" s="82">
        <v>0.31543167289500201</v>
      </c>
      <c r="S11" s="10" t="s">
        <v>159</v>
      </c>
    </row>
    <row r="12" spans="1:19" x14ac:dyDescent="0.25">
      <c r="A12" s="12" t="s">
        <v>175</v>
      </c>
      <c r="B12" s="82">
        <v>0</v>
      </c>
      <c r="C12" s="10" t="s">
        <v>241</v>
      </c>
      <c r="D12" s="82">
        <v>0</v>
      </c>
      <c r="E12" s="10" t="s">
        <v>241</v>
      </c>
      <c r="F12" s="82">
        <v>1285.0702880758499</v>
      </c>
      <c r="G12" s="10" t="s">
        <v>159</v>
      </c>
      <c r="H12" s="82">
        <v>2.51895771495135E-2</v>
      </c>
      <c r="I12" s="10" t="s">
        <v>159</v>
      </c>
      <c r="J12" s="82">
        <v>0</v>
      </c>
      <c r="K12" s="10" t="s">
        <v>241</v>
      </c>
      <c r="L12" s="82">
        <v>0</v>
      </c>
      <c r="M12" s="10" t="s">
        <v>159</v>
      </c>
      <c r="N12" s="82">
        <v>0</v>
      </c>
      <c r="O12" s="10" t="s">
        <v>241</v>
      </c>
      <c r="P12" s="82">
        <v>0</v>
      </c>
      <c r="Q12" s="10" t="s">
        <v>241</v>
      </c>
      <c r="R12" s="82">
        <v>12.4140456620365</v>
      </c>
      <c r="S12" s="10" t="s">
        <v>159</v>
      </c>
    </row>
    <row r="13" spans="1:19" x14ac:dyDescent="0.25">
      <c r="A13" s="12" t="s">
        <v>176</v>
      </c>
      <c r="B13" s="82">
        <v>0</v>
      </c>
      <c r="C13" s="10" t="s">
        <v>241</v>
      </c>
      <c r="D13" s="82">
        <v>0</v>
      </c>
      <c r="E13" s="10" t="s">
        <v>241</v>
      </c>
      <c r="F13" s="82">
        <v>2965.4984101684399</v>
      </c>
      <c r="G13" s="10" t="s">
        <v>159</v>
      </c>
      <c r="H13" s="82">
        <v>7.7683844237852604</v>
      </c>
      <c r="I13" s="10" t="s">
        <v>159</v>
      </c>
      <c r="J13" s="82">
        <v>0</v>
      </c>
      <c r="K13" s="10" t="s">
        <v>241</v>
      </c>
      <c r="L13" s="82">
        <v>3.5661363880420002E-2</v>
      </c>
      <c r="M13" s="10" t="s">
        <v>180</v>
      </c>
      <c r="N13" s="82">
        <v>0</v>
      </c>
      <c r="O13" s="10" t="s">
        <v>241</v>
      </c>
      <c r="P13" s="82">
        <v>0</v>
      </c>
      <c r="Q13" s="10" t="s">
        <v>241</v>
      </c>
      <c r="R13" s="82">
        <v>30.1345540894716</v>
      </c>
      <c r="S13" s="10" t="s">
        <v>159</v>
      </c>
    </row>
    <row r="14" spans="1:19" x14ac:dyDescent="0.25">
      <c r="A14" s="12" t="s">
        <v>177</v>
      </c>
      <c r="B14" s="82">
        <v>0</v>
      </c>
      <c r="C14" s="10" t="s">
        <v>241</v>
      </c>
      <c r="D14" s="82">
        <v>0</v>
      </c>
      <c r="E14" s="10" t="s">
        <v>241</v>
      </c>
      <c r="F14" s="82">
        <v>3454.1637300871298</v>
      </c>
      <c r="G14" s="10" t="s">
        <v>159</v>
      </c>
      <c r="H14" s="82">
        <v>0</v>
      </c>
      <c r="I14" s="10" t="s">
        <v>284</v>
      </c>
      <c r="J14" s="82">
        <v>0</v>
      </c>
      <c r="K14" s="10" t="s">
        <v>241</v>
      </c>
      <c r="L14" s="82">
        <v>10.581696349514001</v>
      </c>
      <c r="M14" s="10" t="s">
        <v>180</v>
      </c>
      <c r="N14" s="82">
        <v>0</v>
      </c>
      <c r="O14" s="10" t="s">
        <v>241</v>
      </c>
      <c r="P14" s="82">
        <v>0</v>
      </c>
      <c r="Q14" s="10" t="s">
        <v>241</v>
      </c>
      <c r="R14" s="82">
        <v>33.571536166906199</v>
      </c>
      <c r="S14" s="10" t="s">
        <v>159</v>
      </c>
    </row>
    <row r="15" spans="1:19" x14ac:dyDescent="0.25">
      <c r="A15" s="12" t="s">
        <v>178</v>
      </c>
      <c r="B15" s="82">
        <v>0</v>
      </c>
      <c r="C15" s="10" t="s">
        <v>241</v>
      </c>
      <c r="D15" s="82">
        <v>0</v>
      </c>
      <c r="E15" s="10" t="s">
        <v>241</v>
      </c>
      <c r="F15" s="82">
        <v>4828.8751481897898</v>
      </c>
      <c r="G15" s="10" t="s">
        <v>159</v>
      </c>
      <c r="H15" s="82">
        <v>0</v>
      </c>
      <c r="I15" s="10" t="s">
        <v>241</v>
      </c>
      <c r="J15" s="82">
        <v>0</v>
      </c>
      <c r="K15" s="10" t="s">
        <v>241</v>
      </c>
      <c r="L15" s="82">
        <v>6.1795021528299703</v>
      </c>
      <c r="M15" s="10" t="s">
        <v>180</v>
      </c>
      <c r="N15" s="82">
        <v>0</v>
      </c>
      <c r="O15" s="10" t="s">
        <v>241</v>
      </c>
      <c r="P15" s="82">
        <v>0</v>
      </c>
      <c r="Q15" s="10" t="s">
        <v>241</v>
      </c>
      <c r="R15" s="82">
        <v>46.198927963761598</v>
      </c>
      <c r="S15" s="10" t="s">
        <v>159</v>
      </c>
    </row>
    <row r="16" spans="1:19" x14ac:dyDescent="0.25">
      <c r="A16" s="12" t="s">
        <v>182</v>
      </c>
      <c r="B16" s="82">
        <v>0</v>
      </c>
      <c r="C16" s="10" t="s">
        <v>241</v>
      </c>
      <c r="D16" s="82">
        <v>0</v>
      </c>
      <c r="E16" s="10" t="s">
        <v>241</v>
      </c>
      <c r="F16" s="82">
        <v>3688.0527054310101</v>
      </c>
      <c r="G16" s="10" t="s">
        <v>159</v>
      </c>
      <c r="H16" s="82">
        <v>0</v>
      </c>
      <c r="I16" s="10" t="s">
        <v>241</v>
      </c>
      <c r="J16" s="82">
        <v>0</v>
      </c>
      <c r="K16" s="10" t="s">
        <v>241</v>
      </c>
      <c r="L16" s="82">
        <v>0</v>
      </c>
      <c r="M16" s="10" t="s">
        <v>241</v>
      </c>
      <c r="N16" s="82">
        <v>0</v>
      </c>
      <c r="O16" s="10" t="s">
        <v>241</v>
      </c>
      <c r="P16" s="82">
        <v>0</v>
      </c>
      <c r="Q16" s="10" t="s">
        <v>241</v>
      </c>
      <c r="R16" s="82">
        <v>34.8077919946574</v>
      </c>
      <c r="S16" s="10" t="s">
        <v>159</v>
      </c>
    </row>
    <row r="17" spans="1:19" x14ac:dyDescent="0.25">
      <c r="A17" s="12" t="s">
        <v>183</v>
      </c>
      <c r="B17" s="82">
        <v>0</v>
      </c>
      <c r="C17" s="10" t="s">
        <v>241</v>
      </c>
      <c r="D17" s="82">
        <v>0</v>
      </c>
      <c r="E17" s="10" t="s">
        <v>241</v>
      </c>
      <c r="F17" s="82">
        <v>3109.77146155936</v>
      </c>
      <c r="G17" s="10" t="s">
        <v>159</v>
      </c>
      <c r="H17" s="82">
        <v>0</v>
      </c>
      <c r="I17" s="10" t="s">
        <v>241</v>
      </c>
      <c r="J17" s="82">
        <v>0</v>
      </c>
      <c r="K17" s="10" t="s">
        <v>241</v>
      </c>
      <c r="L17" s="82">
        <v>0</v>
      </c>
      <c r="M17" s="10" t="s">
        <v>241</v>
      </c>
      <c r="N17" s="82">
        <v>0</v>
      </c>
      <c r="O17" s="10" t="s">
        <v>241</v>
      </c>
      <c r="P17" s="82">
        <v>0</v>
      </c>
      <c r="Q17" s="10" t="s">
        <v>241</v>
      </c>
      <c r="R17" s="82">
        <v>29.3504833963508</v>
      </c>
      <c r="S17" s="10" t="s">
        <v>159</v>
      </c>
    </row>
    <row r="18" spans="1:19" x14ac:dyDescent="0.25">
      <c r="A18" s="12" t="s">
        <v>184</v>
      </c>
      <c r="B18" s="82">
        <v>0</v>
      </c>
      <c r="C18" s="10" t="s">
        <v>241</v>
      </c>
      <c r="D18" s="82">
        <v>0</v>
      </c>
      <c r="E18" s="10" t="s">
        <v>241</v>
      </c>
      <c r="F18" s="82">
        <v>3367.64157255992</v>
      </c>
      <c r="G18" s="10" t="s">
        <v>159</v>
      </c>
      <c r="H18" s="82">
        <v>0</v>
      </c>
      <c r="I18" s="10" t="s">
        <v>241</v>
      </c>
      <c r="J18" s="82">
        <v>0</v>
      </c>
      <c r="K18" s="10" t="s">
        <v>241</v>
      </c>
      <c r="L18" s="82">
        <v>0</v>
      </c>
      <c r="M18" s="10" t="s">
        <v>241</v>
      </c>
      <c r="N18" s="82">
        <v>0</v>
      </c>
      <c r="O18" s="10" t="s">
        <v>241</v>
      </c>
      <c r="P18" s="82">
        <v>0</v>
      </c>
      <c r="Q18" s="10" t="s">
        <v>241</v>
      </c>
      <c r="R18" s="82">
        <v>31.940485731914698</v>
      </c>
      <c r="S18" s="10" t="s">
        <v>159</v>
      </c>
    </row>
    <row r="19" spans="1:19" x14ac:dyDescent="0.25">
      <c r="A19" s="12" t="s">
        <v>185</v>
      </c>
      <c r="B19" s="82">
        <v>0</v>
      </c>
      <c r="C19" s="10" t="s">
        <v>241</v>
      </c>
      <c r="D19" s="82">
        <v>0</v>
      </c>
      <c r="E19" s="10" t="s">
        <v>241</v>
      </c>
      <c r="F19" s="82">
        <v>1425.47901350911</v>
      </c>
      <c r="G19" s="10" t="s">
        <v>159</v>
      </c>
      <c r="H19" s="82">
        <v>0</v>
      </c>
      <c r="I19" s="10" t="s">
        <v>241</v>
      </c>
      <c r="J19" s="82">
        <v>0</v>
      </c>
      <c r="K19" s="10" t="s">
        <v>241</v>
      </c>
      <c r="L19" s="82">
        <v>0</v>
      </c>
      <c r="M19" s="10" t="s">
        <v>241</v>
      </c>
      <c r="N19" s="82">
        <v>0</v>
      </c>
      <c r="O19" s="10" t="s">
        <v>241</v>
      </c>
      <c r="P19" s="82">
        <v>0</v>
      </c>
      <c r="Q19" s="10" t="s">
        <v>241</v>
      </c>
      <c r="R19" s="82">
        <v>13.5969999306277</v>
      </c>
      <c r="S19" s="10" t="s">
        <v>159</v>
      </c>
    </row>
    <row r="20" spans="1:19" x14ac:dyDescent="0.25">
      <c r="A20" s="12" t="s">
        <v>186</v>
      </c>
      <c r="B20" s="82">
        <v>0</v>
      </c>
      <c r="C20" s="10" t="s">
        <v>241</v>
      </c>
      <c r="D20" s="82">
        <v>0</v>
      </c>
      <c r="E20" s="10" t="s">
        <v>241</v>
      </c>
      <c r="F20" s="82">
        <v>733.57227353532403</v>
      </c>
      <c r="G20" s="10" t="s">
        <v>159</v>
      </c>
      <c r="H20" s="82">
        <v>0</v>
      </c>
      <c r="I20" s="10" t="s">
        <v>241</v>
      </c>
      <c r="J20" s="82">
        <v>0</v>
      </c>
      <c r="K20" s="10" t="s">
        <v>241</v>
      </c>
      <c r="L20" s="82">
        <v>0</v>
      </c>
      <c r="M20" s="10" t="s">
        <v>241</v>
      </c>
      <c r="N20" s="82">
        <v>0</v>
      </c>
      <c r="O20" s="10" t="s">
        <v>241</v>
      </c>
      <c r="P20" s="82">
        <v>0</v>
      </c>
      <c r="Q20" s="10" t="s">
        <v>241</v>
      </c>
      <c r="R20" s="82">
        <v>7.06844721038693</v>
      </c>
      <c r="S20" s="10" t="s">
        <v>159</v>
      </c>
    </row>
    <row r="21" spans="1:19" x14ac:dyDescent="0.25">
      <c r="A21" s="12" t="s">
        <v>188</v>
      </c>
      <c r="B21" s="82">
        <v>0</v>
      </c>
      <c r="C21" s="10" t="s">
        <v>241</v>
      </c>
      <c r="D21" s="82">
        <v>0</v>
      </c>
      <c r="E21" s="10" t="s">
        <v>241</v>
      </c>
      <c r="F21" s="82">
        <v>155.31925382005599</v>
      </c>
      <c r="G21" s="10" t="s">
        <v>159</v>
      </c>
      <c r="H21" s="82">
        <v>0</v>
      </c>
      <c r="I21" s="10" t="s">
        <v>241</v>
      </c>
      <c r="J21" s="82">
        <v>0</v>
      </c>
      <c r="K21" s="10" t="s">
        <v>241</v>
      </c>
      <c r="L21" s="82">
        <v>0</v>
      </c>
      <c r="M21" s="10" t="s">
        <v>241</v>
      </c>
      <c r="N21" s="82">
        <v>0</v>
      </c>
      <c r="O21" s="10" t="s">
        <v>241</v>
      </c>
      <c r="P21" s="82">
        <v>0</v>
      </c>
      <c r="Q21" s="10" t="s">
        <v>241</v>
      </c>
      <c r="R21" s="82">
        <v>1.51542487820462</v>
      </c>
      <c r="S21" s="10" t="s">
        <v>159</v>
      </c>
    </row>
    <row r="22" spans="1:19" x14ac:dyDescent="0.25">
      <c r="A22" s="12" t="s">
        <v>189</v>
      </c>
      <c r="B22" s="82">
        <v>0</v>
      </c>
      <c r="C22" s="10" t="s">
        <v>241</v>
      </c>
      <c r="D22" s="82">
        <v>0</v>
      </c>
      <c r="E22" s="10" t="s">
        <v>241</v>
      </c>
      <c r="F22" s="82">
        <v>0</v>
      </c>
      <c r="G22" s="10" t="s">
        <v>159</v>
      </c>
      <c r="H22" s="82">
        <v>0</v>
      </c>
      <c r="I22" s="10" t="s">
        <v>241</v>
      </c>
      <c r="J22" s="82">
        <v>0</v>
      </c>
      <c r="K22" s="10" t="s">
        <v>241</v>
      </c>
      <c r="L22" s="82">
        <v>0</v>
      </c>
      <c r="M22" s="10" t="s">
        <v>241</v>
      </c>
      <c r="N22" s="82">
        <v>0</v>
      </c>
      <c r="O22" s="10" t="s">
        <v>241</v>
      </c>
      <c r="P22" s="82">
        <v>0</v>
      </c>
      <c r="Q22" s="10" t="s">
        <v>241</v>
      </c>
      <c r="R22" s="82">
        <v>0</v>
      </c>
      <c r="S22" s="10" t="s">
        <v>159</v>
      </c>
    </row>
    <row r="23" spans="1:19" x14ac:dyDescent="0.25">
      <c r="A23" s="12" t="s">
        <v>190</v>
      </c>
      <c r="B23" s="82">
        <v>0</v>
      </c>
      <c r="C23" s="10" t="s">
        <v>241</v>
      </c>
      <c r="D23" s="82">
        <v>0</v>
      </c>
      <c r="E23" s="10" t="s">
        <v>241</v>
      </c>
      <c r="F23" s="82">
        <v>0</v>
      </c>
      <c r="G23" s="10" t="s">
        <v>159</v>
      </c>
      <c r="H23" s="82">
        <v>0</v>
      </c>
      <c r="I23" s="10" t="s">
        <v>241</v>
      </c>
      <c r="J23" s="82">
        <v>0</v>
      </c>
      <c r="K23" s="10" t="s">
        <v>241</v>
      </c>
      <c r="L23" s="82">
        <v>0</v>
      </c>
      <c r="M23" s="10" t="s">
        <v>241</v>
      </c>
      <c r="N23" s="82">
        <v>0</v>
      </c>
      <c r="O23" s="10" t="s">
        <v>241</v>
      </c>
      <c r="P23" s="82">
        <v>0</v>
      </c>
      <c r="Q23" s="10" t="s">
        <v>241</v>
      </c>
      <c r="R23" s="82">
        <v>0</v>
      </c>
      <c r="S23" s="10" t="s">
        <v>159</v>
      </c>
    </row>
    <row r="24" spans="1:19" x14ac:dyDescent="0.25">
      <c r="A24" s="12" t="s">
        <v>191</v>
      </c>
      <c r="B24" s="82">
        <v>0</v>
      </c>
      <c r="C24" s="10" t="s">
        <v>241</v>
      </c>
      <c r="D24" s="82">
        <v>0</v>
      </c>
      <c r="E24" s="10" t="s">
        <v>241</v>
      </c>
      <c r="F24" s="82">
        <v>0</v>
      </c>
      <c r="G24" s="10" t="s">
        <v>159</v>
      </c>
      <c r="H24" s="82">
        <v>0</v>
      </c>
      <c r="I24" s="10" t="s">
        <v>241</v>
      </c>
      <c r="J24" s="82">
        <v>0</v>
      </c>
      <c r="K24" s="10" t="s">
        <v>241</v>
      </c>
      <c r="L24" s="82">
        <v>0</v>
      </c>
      <c r="M24" s="10" t="s">
        <v>241</v>
      </c>
      <c r="N24" s="82">
        <v>0</v>
      </c>
      <c r="O24" s="10" t="s">
        <v>241</v>
      </c>
      <c r="P24" s="82">
        <v>0</v>
      </c>
      <c r="Q24" s="10" t="s">
        <v>241</v>
      </c>
      <c r="R24" s="82">
        <v>0</v>
      </c>
      <c r="S24" s="10" t="s">
        <v>159</v>
      </c>
    </row>
    <row r="25" spans="1:19" x14ac:dyDescent="0.25">
      <c r="A25" s="12" t="s">
        <v>192</v>
      </c>
      <c r="B25" s="82">
        <v>0</v>
      </c>
      <c r="C25" s="10" t="s">
        <v>241</v>
      </c>
      <c r="D25" s="82">
        <v>0</v>
      </c>
      <c r="E25" s="10" t="s">
        <v>241</v>
      </c>
      <c r="F25" s="82">
        <v>0</v>
      </c>
      <c r="G25" s="10" t="s">
        <v>159</v>
      </c>
      <c r="H25" s="82">
        <v>0</v>
      </c>
      <c r="I25" s="10" t="s">
        <v>241</v>
      </c>
      <c r="J25" s="82">
        <v>0</v>
      </c>
      <c r="K25" s="10" t="s">
        <v>241</v>
      </c>
      <c r="L25" s="82">
        <v>0</v>
      </c>
      <c r="M25" s="10" t="s">
        <v>241</v>
      </c>
      <c r="N25" s="82">
        <v>0</v>
      </c>
      <c r="O25" s="10" t="s">
        <v>241</v>
      </c>
      <c r="P25" s="82">
        <v>0</v>
      </c>
      <c r="Q25" s="10" t="s">
        <v>241</v>
      </c>
      <c r="R25" s="82">
        <v>0</v>
      </c>
      <c r="S25" s="10" t="s">
        <v>159</v>
      </c>
    </row>
    <row r="26" spans="1:19" x14ac:dyDescent="0.25">
      <c r="A26" s="12" t="s">
        <v>193</v>
      </c>
      <c r="B26" s="82">
        <v>0</v>
      </c>
      <c r="C26" s="10" t="s">
        <v>241</v>
      </c>
      <c r="D26" s="82">
        <v>0</v>
      </c>
      <c r="E26" s="10" t="s">
        <v>241</v>
      </c>
      <c r="F26" s="82">
        <v>0</v>
      </c>
      <c r="G26" s="10" t="s">
        <v>159</v>
      </c>
      <c r="H26" s="82">
        <v>0</v>
      </c>
      <c r="I26" s="10" t="s">
        <v>241</v>
      </c>
      <c r="J26" s="82">
        <v>0</v>
      </c>
      <c r="K26" s="10" t="s">
        <v>241</v>
      </c>
      <c r="L26" s="82">
        <v>0</v>
      </c>
      <c r="M26" s="10" t="s">
        <v>241</v>
      </c>
      <c r="N26" s="82">
        <v>0</v>
      </c>
      <c r="O26" s="10" t="s">
        <v>241</v>
      </c>
      <c r="P26" s="82">
        <v>0</v>
      </c>
      <c r="Q26" s="10" t="s">
        <v>241</v>
      </c>
      <c r="R26" s="82">
        <v>0</v>
      </c>
      <c r="S26" s="10" t="s">
        <v>159</v>
      </c>
    </row>
    <row r="27" spans="1:19" x14ac:dyDescent="0.25">
      <c r="A27" s="12" t="s">
        <v>194</v>
      </c>
      <c r="B27" s="82">
        <v>0</v>
      </c>
      <c r="C27" s="10" t="s">
        <v>241</v>
      </c>
      <c r="D27" s="82">
        <v>0</v>
      </c>
      <c r="E27" s="10" t="s">
        <v>241</v>
      </c>
      <c r="F27" s="82">
        <v>0</v>
      </c>
      <c r="G27" s="10" t="s">
        <v>159</v>
      </c>
      <c r="H27" s="82">
        <v>0</v>
      </c>
      <c r="I27" s="10" t="s">
        <v>241</v>
      </c>
      <c r="J27" s="82">
        <v>0</v>
      </c>
      <c r="K27" s="10" t="s">
        <v>241</v>
      </c>
      <c r="L27" s="82">
        <v>0</v>
      </c>
      <c r="M27" s="10" t="s">
        <v>241</v>
      </c>
      <c r="N27" s="82">
        <v>0</v>
      </c>
      <c r="O27" s="10" t="s">
        <v>241</v>
      </c>
      <c r="P27" s="82">
        <v>0</v>
      </c>
      <c r="Q27" s="10" t="s">
        <v>241</v>
      </c>
      <c r="R27" s="82">
        <v>0</v>
      </c>
      <c r="S27" s="10" t="s">
        <v>159</v>
      </c>
    </row>
    <row r="28" spans="1:19" x14ac:dyDescent="0.25">
      <c r="A28" s="12" t="s">
        <v>196</v>
      </c>
      <c r="B28" s="82">
        <v>0</v>
      </c>
      <c r="C28" s="10" t="s">
        <v>241</v>
      </c>
      <c r="D28" s="82">
        <v>0</v>
      </c>
      <c r="E28" s="10" t="s">
        <v>241</v>
      </c>
      <c r="F28" s="82">
        <v>5.2636970028568403E-2</v>
      </c>
      <c r="G28" s="10" t="s">
        <v>159</v>
      </c>
      <c r="H28" s="82">
        <v>0</v>
      </c>
      <c r="I28" s="10" t="s">
        <v>241</v>
      </c>
      <c r="J28" s="82">
        <v>0</v>
      </c>
      <c r="K28" s="10" t="s">
        <v>241</v>
      </c>
      <c r="L28" s="82">
        <v>0</v>
      </c>
      <c r="M28" s="10" t="s">
        <v>241</v>
      </c>
      <c r="N28" s="82">
        <v>0</v>
      </c>
      <c r="O28" s="10" t="s">
        <v>241</v>
      </c>
      <c r="P28" s="82">
        <v>0</v>
      </c>
      <c r="Q28" s="10" t="s">
        <v>241</v>
      </c>
      <c r="R28" s="82">
        <v>5.1683460676878699E-4</v>
      </c>
      <c r="S28" s="10" t="s">
        <v>159</v>
      </c>
    </row>
    <row r="29" spans="1:19" x14ac:dyDescent="0.25">
      <c r="A29" s="12" t="s">
        <v>197</v>
      </c>
      <c r="B29" s="82">
        <v>0</v>
      </c>
      <c r="C29" s="10" t="s">
        <v>241</v>
      </c>
      <c r="D29" s="82">
        <v>0</v>
      </c>
      <c r="E29" s="10" t="s">
        <v>241</v>
      </c>
      <c r="F29" s="82">
        <v>2.8271534449612098E-2</v>
      </c>
      <c r="G29" s="10" t="s">
        <v>159</v>
      </c>
      <c r="H29" s="82">
        <v>0</v>
      </c>
      <c r="I29" s="10" t="s">
        <v>241</v>
      </c>
      <c r="J29" s="82">
        <v>0</v>
      </c>
      <c r="K29" s="10" t="s">
        <v>241</v>
      </c>
      <c r="L29" s="82">
        <v>0</v>
      </c>
      <c r="M29" s="10" t="s">
        <v>241</v>
      </c>
      <c r="N29" s="82">
        <v>0</v>
      </c>
      <c r="O29" s="10" t="s">
        <v>241</v>
      </c>
      <c r="P29" s="82">
        <v>0</v>
      </c>
      <c r="Q29" s="10" t="s">
        <v>241</v>
      </c>
      <c r="R29" s="82">
        <v>2.7452599815767898E-4</v>
      </c>
      <c r="S29" s="10" t="s">
        <v>159</v>
      </c>
    </row>
    <row r="30" spans="1:19" x14ac:dyDescent="0.25">
      <c r="A30" s="12" t="s">
        <v>199</v>
      </c>
      <c r="B30" s="82">
        <v>0</v>
      </c>
      <c r="C30" s="10" t="s">
        <v>241</v>
      </c>
      <c r="D30" s="82">
        <v>0</v>
      </c>
      <c r="E30" s="10" t="s">
        <v>241</v>
      </c>
      <c r="F30" s="82">
        <v>5.5853326519130896E-3</v>
      </c>
      <c r="G30" s="10" t="s">
        <v>159</v>
      </c>
      <c r="H30" s="82">
        <v>0</v>
      </c>
      <c r="I30" s="10" t="s">
        <v>241</v>
      </c>
      <c r="J30" s="82">
        <v>0</v>
      </c>
      <c r="K30" s="10" t="s">
        <v>241</v>
      </c>
      <c r="L30" s="82">
        <v>0</v>
      </c>
      <c r="M30" s="10" t="s">
        <v>241</v>
      </c>
      <c r="N30" s="82">
        <v>0</v>
      </c>
      <c r="O30" s="10" t="s">
        <v>241</v>
      </c>
      <c r="P30" s="82">
        <v>0</v>
      </c>
      <c r="Q30" s="10" t="s">
        <v>241</v>
      </c>
      <c r="R30" s="82">
        <v>5.3496037813358501E-5</v>
      </c>
      <c r="S30" s="10" t="s">
        <v>159</v>
      </c>
    </row>
    <row r="31" spans="1:19" x14ac:dyDescent="0.25">
      <c r="A31" s="12" t="s">
        <v>200</v>
      </c>
      <c r="B31" s="82">
        <v>0</v>
      </c>
      <c r="C31" s="10" t="s">
        <v>241</v>
      </c>
      <c r="D31" s="82">
        <v>0</v>
      </c>
      <c r="E31" s="10" t="s">
        <v>241</v>
      </c>
      <c r="F31" s="82">
        <v>4.7369973855493201</v>
      </c>
      <c r="G31" s="10" t="s">
        <v>255</v>
      </c>
      <c r="H31" s="82">
        <v>0</v>
      </c>
      <c r="I31" s="10" t="s">
        <v>241</v>
      </c>
      <c r="J31" s="82">
        <v>0</v>
      </c>
      <c r="K31" s="10" t="s">
        <v>241</v>
      </c>
      <c r="L31" s="82">
        <v>0</v>
      </c>
      <c r="M31" s="10" t="s">
        <v>241</v>
      </c>
      <c r="N31" s="82">
        <v>0</v>
      </c>
      <c r="O31" s="10" t="s">
        <v>241</v>
      </c>
      <c r="P31" s="82">
        <v>0</v>
      </c>
      <c r="Q31" s="10" t="s">
        <v>241</v>
      </c>
      <c r="R31" s="82">
        <v>4.4570896547466099E-2</v>
      </c>
      <c r="S31" s="10" t="s">
        <v>159</v>
      </c>
    </row>
    <row r="32" spans="1:19" x14ac:dyDescent="0.25">
      <c r="A32" s="15" t="s">
        <v>203</v>
      </c>
      <c r="B32" s="83">
        <v>0</v>
      </c>
      <c r="C32" s="14" t="s">
        <v>241</v>
      </c>
      <c r="D32" s="83">
        <v>0</v>
      </c>
      <c r="E32" s="14" t="s">
        <v>241</v>
      </c>
      <c r="F32" s="83">
        <v>24.378473634268701</v>
      </c>
      <c r="G32" s="14" t="s">
        <v>159</v>
      </c>
      <c r="H32" s="83">
        <v>0</v>
      </c>
      <c r="I32" s="14" t="s">
        <v>241</v>
      </c>
      <c r="J32" s="83">
        <v>0</v>
      </c>
      <c r="K32" s="14" t="s">
        <v>241</v>
      </c>
      <c r="L32" s="83">
        <v>0</v>
      </c>
      <c r="M32" s="14" t="s">
        <v>241</v>
      </c>
      <c r="N32" s="83">
        <v>0</v>
      </c>
      <c r="O32" s="14" t="s">
        <v>241</v>
      </c>
      <c r="P32" s="83">
        <v>0</v>
      </c>
      <c r="Q32" s="14" t="s">
        <v>241</v>
      </c>
      <c r="R32" s="83">
        <v>0.22597906838721701</v>
      </c>
      <c r="S32" s="14" t="s">
        <v>159</v>
      </c>
    </row>
    <row r="34" spans="1:2" x14ac:dyDescent="0.25">
      <c r="A34" s="16" t="s">
        <v>204</v>
      </c>
      <c r="B34" s="16" t="s">
        <v>205</v>
      </c>
    </row>
    <row r="36" spans="1:2" x14ac:dyDescent="0.25">
      <c r="B36" s="16" t="s">
        <v>285</v>
      </c>
    </row>
    <row r="37" spans="1:2" x14ac:dyDescent="0.25">
      <c r="B37" s="16" t="s">
        <v>286</v>
      </c>
    </row>
    <row r="38" spans="1:2" x14ac:dyDescent="0.25">
      <c r="B38" s="16" t="s">
        <v>287</v>
      </c>
    </row>
    <row r="40" spans="1:2" x14ac:dyDescent="0.25">
      <c r="B40" s="16" t="s">
        <v>244</v>
      </c>
    </row>
    <row r="43" spans="1:2" x14ac:dyDescent="0.25">
      <c r="A43" s="17" t="str">
        <f>HYPERLINK("#'INTERACTIVE_GAMING 3'!A2", "&lt;&lt;&lt; Previous table")</f>
        <v>&lt;&lt;&lt; Previous table</v>
      </c>
    </row>
    <row r="44" spans="1:2" x14ac:dyDescent="0.25">
      <c r="A44" s="17" t="str">
        <f>HYPERLINK("#'INTERACTIVE_GAMING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S44"/>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HYPERLINK("#'INDEX'!B40", "Link to index")</f>
        <v>Link to index</v>
      </c>
    </row>
    <row r="2" spans="1:19" ht="15.75" customHeight="1" x14ac:dyDescent="0.25">
      <c r="A2" s="287" t="s">
        <v>291</v>
      </c>
      <c r="B2" s="286"/>
      <c r="C2" s="286"/>
      <c r="D2" s="286"/>
      <c r="E2" s="286"/>
      <c r="F2" s="286"/>
      <c r="G2" s="286"/>
      <c r="H2" s="286"/>
      <c r="I2" s="286"/>
      <c r="J2" s="286"/>
      <c r="K2" s="286"/>
      <c r="L2" s="286"/>
      <c r="M2" s="286"/>
      <c r="N2" s="286"/>
      <c r="O2" s="286"/>
      <c r="P2" s="286"/>
      <c r="Q2" s="286"/>
      <c r="R2" s="286"/>
      <c r="S2" s="286"/>
    </row>
    <row r="3" spans="1:19" ht="15.75" customHeight="1" x14ac:dyDescent="0.25">
      <c r="A3" s="287" t="s">
        <v>58</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84">
        <v>0</v>
      </c>
      <c r="C7" s="10" t="s">
        <v>241</v>
      </c>
      <c r="D7" s="84">
        <v>0</v>
      </c>
      <c r="E7" s="10" t="s">
        <v>241</v>
      </c>
      <c r="F7" s="84">
        <v>0</v>
      </c>
      <c r="G7" s="10" t="s">
        <v>159</v>
      </c>
      <c r="H7" s="84">
        <v>0</v>
      </c>
      <c r="I7" s="10" t="s">
        <v>241</v>
      </c>
      <c r="J7" s="84">
        <v>0</v>
      </c>
      <c r="K7" s="10" t="s">
        <v>241</v>
      </c>
      <c r="L7" s="84">
        <v>0</v>
      </c>
      <c r="M7" s="10" t="s">
        <v>159</v>
      </c>
      <c r="N7" s="84">
        <v>0</v>
      </c>
      <c r="O7" s="10" t="s">
        <v>241</v>
      </c>
      <c r="P7" s="84">
        <v>0</v>
      </c>
      <c r="Q7" s="10" t="s">
        <v>241</v>
      </c>
      <c r="R7" s="84">
        <v>0</v>
      </c>
      <c r="S7" s="10" t="s">
        <v>159</v>
      </c>
    </row>
    <row r="8" spans="1:19" x14ac:dyDescent="0.25">
      <c r="A8" s="12" t="s">
        <v>171</v>
      </c>
      <c r="B8" s="84">
        <v>0</v>
      </c>
      <c r="C8" s="10" t="s">
        <v>241</v>
      </c>
      <c r="D8" s="84">
        <v>0</v>
      </c>
      <c r="E8" s="10" t="s">
        <v>241</v>
      </c>
      <c r="F8" s="84">
        <v>0</v>
      </c>
      <c r="G8" s="10" t="s">
        <v>159</v>
      </c>
      <c r="H8" s="84">
        <v>0</v>
      </c>
      <c r="I8" s="10" t="s">
        <v>241</v>
      </c>
      <c r="J8" s="84">
        <v>0</v>
      </c>
      <c r="K8" s="10" t="s">
        <v>241</v>
      </c>
      <c r="L8" s="84">
        <v>0</v>
      </c>
      <c r="M8" s="10" t="s">
        <v>159</v>
      </c>
      <c r="N8" s="84">
        <v>0</v>
      </c>
      <c r="O8" s="10" t="s">
        <v>241</v>
      </c>
      <c r="P8" s="84">
        <v>0</v>
      </c>
      <c r="Q8" s="10" t="s">
        <v>241</v>
      </c>
      <c r="R8" s="84">
        <v>0</v>
      </c>
      <c r="S8" s="10" t="s">
        <v>159</v>
      </c>
    </row>
    <row r="9" spans="1:19" x14ac:dyDescent="0.25">
      <c r="A9" s="12" t="s">
        <v>172</v>
      </c>
      <c r="B9" s="84">
        <v>0</v>
      </c>
      <c r="C9" s="10" t="s">
        <v>241</v>
      </c>
      <c r="D9" s="84">
        <v>0</v>
      </c>
      <c r="E9" s="10" t="s">
        <v>241</v>
      </c>
      <c r="F9" s="84">
        <v>0</v>
      </c>
      <c r="G9" s="10" t="s">
        <v>159</v>
      </c>
      <c r="H9" s="84">
        <v>0</v>
      </c>
      <c r="I9" s="10" t="s">
        <v>241</v>
      </c>
      <c r="J9" s="84">
        <v>0</v>
      </c>
      <c r="K9" s="10" t="s">
        <v>241</v>
      </c>
      <c r="L9" s="84">
        <v>0</v>
      </c>
      <c r="M9" s="10" t="s">
        <v>159</v>
      </c>
      <c r="N9" s="84">
        <v>0</v>
      </c>
      <c r="O9" s="10" t="s">
        <v>241</v>
      </c>
      <c r="P9" s="84">
        <v>0</v>
      </c>
      <c r="Q9" s="10" t="s">
        <v>241</v>
      </c>
      <c r="R9" s="84">
        <v>0</v>
      </c>
      <c r="S9" s="10" t="s">
        <v>159</v>
      </c>
    </row>
    <row r="10" spans="1:19" x14ac:dyDescent="0.25">
      <c r="A10" s="12" t="s">
        <v>173</v>
      </c>
      <c r="B10" s="84">
        <v>0</v>
      </c>
      <c r="C10" s="10" t="s">
        <v>241</v>
      </c>
      <c r="D10" s="84">
        <v>0</v>
      </c>
      <c r="E10" s="10" t="s">
        <v>241</v>
      </c>
      <c r="F10" s="84">
        <v>0</v>
      </c>
      <c r="G10" s="10" t="s">
        <v>159</v>
      </c>
      <c r="H10" s="84">
        <v>0</v>
      </c>
      <c r="I10" s="10" t="s">
        <v>241</v>
      </c>
      <c r="J10" s="84">
        <v>0</v>
      </c>
      <c r="K10" s="10" t="s">
        <v>241</v>
      </c>
      <c r="L10" s="84">
        <v>0</v>
      </c>
      <c r="M10" s="10" t="s">
        <v>159</v>
      </c>
      <c r="N10" s="84">
        <v>0</v>
      </c>
      <c r="O10" s="10" t="s">
        <v>241</v>
      </c>
      <c r="P10" s="84">
        <v>0</v>
      </c>
      <c r="Q10" s="10" t="s">
        <v>241</v>
      </c>
      <c r="R10" s="84">
        <v>0</v>
      </c>
      <c r="S10" s="10" t="s">
        <v>159</v>
      </c>
    </row>
    <row r="11" spans="1:19" x14ac:dyDescent="0.25">
      <c r="A11" s="12" t="s">
        <v>174</v>
      </c>
      <c r="B11" s="84">
        <v>0</v>
      </c>
      <c r="C11" s="10" t="s">
        <v>241</v>
      </c>
      <c r="D11" s="84">
        <v>0</v>
      </c>
      <c r="E11" s="10" t="s">
        <v>241</v>
      </c>
      <c r="F11" s="84">
        <v>0.13600000000000001</v>
      </c>
      <c r="G11" s="10" t="s">
        <v>159</v>
      </c>
      <c r="H11" s="84">
        <v>0</v>
      </c>
      <c r="I11" s="10" t="s">
        <v>241</v>
      </c>
      <c r="J11" s="84">
        <v>0</v>
      </c>
      <c r="K11" s="10" t="s">
        <v>241</v>
      </c>
      <c r="L11" s="84">
        <v>0</v>
      </c>
      <c r="M11" s="10" t="s">
        <v>159</v>
      </c>
      <c r="N11" s="84">
        <v>0</v>
      </c>
      <c r="O11" s="10" t="s">
        <v>241</v>
      </c>
      <c r="P11" s="84">
        <v>0</v>
      </c>
      <c r="Q11" s="10" t="s">
        <v>241</v>
      </c>
      <c r="R11" s="84">
        <v>0.13600000000000001</v>
      </c>
      <c r="S11" s="10" t="s">
        <v>159</v>
      </c>
    </row>
    <row r="12" spans="1:19" x14ac:dyDescent="0.25">
      <c r="A12" s="12" t="s">
        <v>175</v>
      </c>
      <c r="B12" s="84">
        <v>0</v>
      </c>
      <c r="C12" s="10" t="s">
        <v>241</v>
      </c>
      <c r="D12" s="84">
        <v>0</v>
      </c>
      <c r="E12" s="10" t="s">
        <v>241</v>
      </c>
      <c r="F12" s="84">
        <v>5.3869999999999996</v>
      </c>
      <c r="G12" s="10" t="s">
        <v>159</v>
      </c>
      <c r="H12" s="84">
        <v>0</v>
      </c>
      <c r="I12" s="10" t="s">
        <v>241</v>
      </c>
      <c r="J12" s="84">
        <v>0</v>
      </c>
      <c r="K12" s="10" t="s">
        <v>241</v>
      </c>
      <c r="L12" s="84">
        <v>0</v>
      </c>
      <c r="M12" s="10" t="s">
        <v>159</v>
      </c>
      <c r="N12" s="84">
        <v>0</v>
      </c>
      <c r="O12" s="10" t="s">
        <v>241</v>
      </c>
      <c r="P12" s="84">
        <v>0</v>
      </c>
      <c r="Q12" s="10" t="s">
        <v>241</v>
      </c>
      <c r="R12" s="84">
        <v>5.3869999999999996</v>
      </c>
      <c r="S12" s="10" t="s">
        <v>159</v>
      </c>
    </row>
    <row r="13" spans="1:19" x14ac:dyDescent="0.25">
      <c r="A13" s="12" t="s">
        <v>176</v>
      </c>
      <c r="B13" s="84">
        <v>0</v>
      </c>
      <c r="C13" s="10" t="s">
        <v>241</v>
      </c>
      <c r="D13" s="84">
        <v>0</v>
      </c>
      <c r="E13" s="10" t="s">
        <v>241</v>
      </c>
      <c r="F13" s="84">
        <v>14.757</v>
      </c>
      <c r="G13" s="10" t="s">
        <v>159</v>
      </c>
      <c r="H13" s="84">
        <v>0</v>
      </c>
      <c r="I13" s="10" t="s">
        <v>241</v>
      </c>
      <c r="J13" s="84">
        <v>0</v>
      </c>
      <c r="K13" s="10" t="s">
        <v>241</v>
      </c>
      <c r="L13" s="84">
        <v>1.4999999999999999E-2</v>
      </c>
      <c r="M13" s="10" t="s">
        <v>180</v>
      </c>
      <c r="N13" s="84">
        <v>0</v>
      </c>
      <c r="O13" s="10" t="s">
        <v>241</v>
      </c>
      <c r="P13" s="84">
        <v>0</v>
      </c>
      <c r="Q13" s="10" t="s">
        <v>241</v>
      </c>
      <c r="R13" s="84">
        <v>14.772</v>
      </c>
      <c r="S13" s="10" t="s">
        <v>159</v>
      </c>
    </row>
    <row r="14" spans="1:19" x14ac:dyDescent="0.25">
      <c r="A14" s="12" t="s">
        <v>177</v>
      </c>
      <c r="B14" s="84">
        <v>0</v>
      </c>
      <c r="C14" s="10" t="s">
        <v>241</v>
      </c>
      <c r="D14" s="84">
        <v>0</v>
      </c>
      <c r="E14" s="10" t="s">
        <v>241</v>
      </c>
      <c r="F14" s="84">
        <v>15.045999999999999</v>
      </c>
      <c r="G14" s="10" t="s">
        <v>159</v>
      </c>
      <c r="H14" s="84">
        <v>0</v>
      </c>
      <c r="I14" s="10" t="s">
        <v>284</v>
      </c>
      <c r="J14" s="84">
        <v>0</v>
      </c>
      <c r="K14" s="10" t="s">
        <v>241</v>
      </c>
      <c r="L14" s="84">
        <v>0.128</v>
      </c>
      <c r="M14" s="10" t="s">
        <v>180</v>
      </c>
      <c r="N14" s="84">
        <v>0</v>
      </c>
      <c r="O14" s="10" t="s">
        <v>241</v>
      </c>
      <c r="P14" s="84">
        <v>0</v>
      </c>
      <c r="Q14" s="10" t="s">
        <v>241</v>
      </c>
      <c r="R14" s="84">
        <v>15.173999999999999</v>
      </c>
      <c r="S14" s="10" t="s">
        <v>159</v>
      </c>
    </row>
    <row r="15" spans="1:19" x14ac:dyDescent="0.25">
      <c r="A15" s="12" t="s">
        <v>178</v>
      </c>
      <c r="B15" s="84">
        <v>0</v>
      </c>
      <c r="C15" s="10" t="s">
        <v>241</v>
      </c>
      <c r="D15" s="84">
        <v>0</v>
      </c>
      <c r="E15" s="10" t="s">
        <v>241</v>
      </c>
      <c r="F15" s="84">
        <v>18.510000000000002</v>
      </c>
      <c r="G15" s="10" t="s">
        <v>159</v>
      </c>
      <c r="H15" s="84">
        <v>0</v>
      </c>
      <c r="I15" s="10" t="s">
        <v>241</v>
      </c>
      <c r="J15" s="84">
        <v>0</v>
      </c>
      <c r="K15" s="10" t="s">
        <v>241</v>
      </c>
      <c r="L15" s="84">
        <v>3.3000000000000002E-2</v>
      </c>
      <c r="M15" s="10" t="s">
        <v>180</v>
      </c>
      <c r="N15" s="84">
        <v>0</v>
      </c>
      <c r="O15" s="10" t="s">
        <v>241</v>
      </c>
      <c r="P15" s="84">
        <v>0</v>
      </c>
      <c r="Q15" s="10" t="s">
        <v>241</v>
      </c>
      <c r="R15" s="84">
        <v>18.542999999999999</v>
      </c>
      <c r="S15" s="10" t="s">
        <v>159</v>
      </c>
    </row>
    <row r="16" spans="1:19" x14ac:dyDescent="0.25">
      <c r="A16" s="12" t="s">
        <v>182</v>
      </c>
      <c r="B16" s="84">
        <v>0</v>
      </c>
      <c r="C16" s="10" t="s">
        <v>241</v>
      </c>
      <c r="D16" s="84">
        <v>0</v>
      </c>
      <c r="E16" s="10" t="s">
        <v>241</v>
      </c>
      <c r="F16" s="84">
        <v>14.688000000000001</v>
      </c>
      <c r="G16" s="10" t="s">
        <v>159</v>
      </c>
      <c r="H16" s="84">
        <v>0</v>
      </c>
      <c r="I16" s="10" t="s">
        <v>241</v>
      </c>
      <c r="J16" s="84">
        <v>0</v>
      </c>
      <c r="K16" s="10" t="s">
        <v>241</v>
      </c>
      <c r="L16" s="84">
        <v>0</v>
      </c>
      <c r="M16" s="10" t="s">
        <v>241</v>
      </c>
      <c r="N16" s="84">
        <v>0</v>
      </c>
      <c r="O16" s="10" t="s">
        <v>241</v>
      </c>
      <c r="P16" s="84">
        <v>0</v>
      </c>
      <c r="Q16" s="10" t="s">
        <v>241</v>
      </c>
      <c r="R16" s="84">
        <v>14.688000000000001</v>
      </c>
      <c r="S16" s="10" t="s">
        <v>159</v>
      </c>
    </row>
    <row r="17" spans="1:19" x14ac:dyDescent="0.25">
      <c r="A17" s="12" t="s">
        <v>183</v>
      </c>
      <c r="B17" s="84">
        <v>0</v>
      </c>
      <c r="C17" s="10" t="s">
        <v>241</v>
      </c>
      <c r="D17" s="84">
        <v>0</v>
      </c>
      <c r="E17" s="10" t="s">
        <v>241</v>
      </c>
      <c r="F17" s="84">
        <v>14.1</v>
      </c>
      <c r="G17" s="10" t="s">
        <v>159</v>
      </c>
      <c r="H17" s="84">
        <v>0</v>
      </c>
      <c r="I17" s="10" t="s">
        <v>241</v>
      </c>
      <c r="J17" s="84">
        <v>0</v>
      </c>
      <c r="K17" s="10" t="s">
        <v>241</v>
      </c>
      <c r="L17" s="84">
        <v>0</v>
      </c>
      <c r="M17" s="10" t="s">
        <v>241</v>
      </c>
      <c r="N17" s="84">
        <v>0</v>
      </c>
      <c r="O17" s="10" t="s">
        <v>241</v>
      </c>
      <c r="P17" s="84">
        <v>0</v>
      </c>
      <c r="Q17" s="10" t="s">
        <v>241</v>
      </c>
      <c r="R17" s="84">
        <v>14.1</v>
      </c>
      <c r="S17" s="10" t="s">
        <v>159</v>
      </c>
    </row>
    <row r="18" spans="1:19" x14ac:dyDescent="0.25">
      <c r="A18" s="12" t="s">
        <v>184</v>
      </c>
      <c r="B18" s="84">
        <v>0</v>
      </c>
      <c r="C18" s="10" t="s">
        <v>241</v>
      </c>
      <c r="D18" s="84">
        <v>0</v>
      </c>
      <c r="E18" s="10" t="s">
        <v>241</v>
      </c>
      <c r="F18" s="84">
        <v>14.753</v>
      </c>
      <c r="G18" s="10" t="s">
        <v>159</v>
      </c>
      <c r="H18" s="84">
        <v>0</v>
      </c>
      <c r="I18" s="10" t="s">
        <v>241</v>
      </c>
      <c r="J18" s="84">
        <v>0</v>
      </c>
      <c r="K18" s="10" t="s">
        <v>241</v>
      </c>
      <c r="L18" s="84">
        <v>0</v>
      </c>
      <c r="M18" s="10" t="s">
        <v>241</v>
      </c>
      <c r="N18" s="84">
        <v>0</v>
      </c>
      <c r="O18" s="10" t="s">
        <v>241</v>
      </c>
      <c r="P18" s="84">
        <v>0</v>
      </c>
      <c r="Q18" s="10" t="s">
        <v>241</v>
      </c>
      <c r="R18" s="84">
        <v>14.753</v>
      </c>
      <c r="S18" s="10" t="s">
        <v>159</v>
      </c>
    </row>
    <row r="19" spans="1:19" x14ac:dyDescent="0.25">
      <c r="A19" s="12" t="s">
        <v>185</v>
      </c>
      <c r="B19" s="84">
        <v>0</v>
      </c>
      <c r="C19" s="10" t="s">
        <v>241</v>
      </c>
      <c r="D19" s="84">
        <v>0</v>
      </c>
      <c r="E19" s="10" t="s">
        <v>241</v>
      </c>
      <c r="F19" s="84">
        <v>6.8120000000000003</v>
      </c>
      <c r="G19" s="10" t="s">
        <v>159</v>
      </c>
      <c r="H19" s="84">
        <v>0</v>
      </c>
      <c r="I19" s="10" t="s">
        <v>241</v>
      </c>
      <c r="J19" s="84">
        <v>0</v>
      </c>
      <c r="K19" s="10" t="s">
        <v>241</v>
      </c>
      <c r="L19" s="84">
        <v>0</v>
      </c>
      <c r="M19" s="10" t="s">
        <v>241</v>
      </c>
      <c r="N19" s="84">
        <v>0</v>
      </c>
      <c r="O19" s="10" t="s">
        <v>241</v>
      </c>
      <c r="P19" s="84">
        <v>0</v>
      </c>
      <c r="Q19" s="10" t="s">
        <v>241</v>
      </c>
      <c r="R19" s="84">
        <v>6.8120000000000003</v>
      </c>
      <c r="S19" s="10" t="s">
        <v>159</v>
      </c>
    </row>
    <row r="20" spans="1:19" x14ac:dyDescent="0.25">
      <c r="A20" s="12" t="s">
        <v>186</v>
      </c>
      <c r="B20" s="84">
        <v>0</v>
      </c>
      <c r="C20" s="10" t="s">
        <v>241</v>
      </c>
      <c r="D20" s="84">
        <v>0</v>
      </c>
      <c r="E20" s="10" t="s">
        <v>241</v>
      </c>
      <c r="F20" s="84">
        <v>3.7709999999999999</v>
      </c>
      <c r="G20" s="10" t="s">
        <v>159</v>
      </c>
      <c r="H20" s="84">
        <v>0</v>
      </c>
      <c r="I20" s="10" t="s">
        <v>241</v>
      </c>
      <c r="J20" s="84">
        <v>0</v>
      </c>
      <c r="K20" s="10" t="s">
        <v>241</v>
      </c>
      <c r="L20" s="84">
        <v>0</v>
      </c>
      <c r="M20" s="10" t="s">
        <v>241</v>
      </c>
      <c r="N20" s="84">
        <v>0</v>
      </c>
      <c r="O20" s="10" t="s">
        <v>241</v>
      </c>
      <c r="P20" s="84">
        <v>0</v>
      </c>
      <c r="Q20" s="10" t="s">
        <v>241</v>
      </c>
      <c r="R20" s="84">
        <v>3.7709999999999999</v>
      </c>
      <c r="S20" s="10" t="s">
        <v>159</v>
      </c>
    </row>
    <row r="21" spans="1:19" x14ac:dyDescent="0.25">
      <c r="A21" s="12" t="s">
        <v>188</v>
      </c>
      <c r="B21" s="84">
        <v>0</v>
      </c>
      <c r="C21" s="10" t="s">
        <v>241</v>
      </c>
      <c r="D21" s="84">
        <v>0</v>
      </c>
      <c r="E21" s="10" t="s">
        <v>241</v>
      </c>
      <c r="F21" s="84">
        <v>0.76100000000000001</v>
      </c>
      <c r="G21" s="10" t="s">
        <v>159</v>
      </c>
      <c r="H21" s="84">
        <v>0</v>
      </c>
      <c r="I21" s="10" t="s">
        <v>241</v>
      </c>
      <c r="J21" s="84">
        <v>0</v>
      </c>
      <c r="K21" s="10" t="s">
        <v>241</v>
      </c>
      <c r="L21" s="84">
        <v>0</v>
      </c>
      <c r="M21" s="10" t="s">
        <v>241</v>
      </c>
      <c r="N21" s="84">
        <v>0</v>
      </c>
      <c r="O21" s="10" t="s">
        <v>241</v>
      </c>
      <c r="P21" s="84">
        <v>0</v>
      </c>
      <c r="Q21" s="10" t="s">
        <v>241</v>
      </c>
      <c r="R21" s="84">
        <v>0.76100000000000001</v>
      </c>
      <c r="S21" s="10" t="s">
        <v>159</v>
      </c>
    </row>
    <row r="22" spans="1:19" x14ac:dyDescent="0.25">
      <c r="A22" s="12" t="s">
        <v>189</v>
      </c>
      <c r="B22" s="84">
        <v>0</v>
      </c>
      <c r="C22" s="10" t="s">
        <v>241</v>
      </c>
      <c r="D22" s="84">
        <v>0</v>
      </c>
      <c r="E22" s="10" t="s">
        <v>241</v>
      </c>
      <c r="F22" s="84">
        <v>0</v>
      </c>
      <c r="G22" s="10" t="s">
        <v>159</v>
      </c>
      <c r="H22" s="84">
        <v>0</v>
      </c>
      <c r="I22" s="10" t="s">
        <v>241</v>
      </c>
      <c r="J22" s="84">
        <v>0</v>
      </c>
      <c r="K22" s="10" t="s">
        <v>241</v>
      </c>
      <c r="L22" s="84">
        <v>0</v>
      </c>
      <c r="M22" s="10" t="s">
        <v>241</v>
      </c>
      <c r="N22" s="84">
        <v>0</v>
      </c>
      <c r="O22" s="10" t="s">
        <v>241</v>
      </c>
      <c r="P22" s="84">
        <v>0</v>
      </c>
      <c r="Q22" s="10" t="s">
        <v>241</v>
      </c>
      <c r="R22" s="84">
        <v>0</v>
      </c>
      <c r="S22" s="10" t="s">
        <v>159</v>
      </c>
    </row>
    <row r="23" spans="1:19" x14ac:dyDescent="0.25">
      <c r="A23" s="12" t="s">
        <v>190</v>
      </c>
      <c r="B23" s="84">
        <v>0</v>
      </c>
      <c r="C23" s="10" t="s">
        <v>241</v>
      </c>
      <c r="D23" s="84">
        <v>0</v>
      </c>
      <c r="E23" s="10" t="s">
        <v>241</v>
      </c>
      <c r="F23" s="84">
        <v>0</v>
      </c>
      <c r="G23" s="10" t="s">
        <v>159</v>
      </c>
      <c r="H23" s="84">
        <v>0</v>
      </c>
      <c r="I23" s="10" t="s">
        <v>241</v>
      </c>
      <c r="J23" s="84">
        <v>0</v>
      </c>
      <c r="K23" s="10" t="s">
        <v>241</v>
      </c>
      <c r="L23" s="84">
        <v>0</v>
      </c>
      <c r="M23" s="10" t="s">
        <v>241</v>
      </c>
      <c r="N23" s="84">
        <v>0</v>
      </c>
      <c r="O23" s="10" t="s">
        <v>241</v>
      </c>
      <c r="P23" s="84">
        <v>0</v>
      </c>
      <c r="Q23" s="10" t="s">
        <v>241</v>
      </c>
      <c r="R23" s="84">
        <v>0</v>
      </c>
      <c r="S23" s="10" t="s">
        <v>159</v>
      </c>
    </row>
    <row r="24" spans="1:19" x14ac:dyDescent="0.25">
      <c r="A24" s="12" t="s">
        <v>191</v>
      </c>
      <c r="B24" s="84">
        <v>0</v>
      </c>
      <c r="C24" s="10" t="s">
        <v>241</v>
      </c>
      <c r="D24" s="84">
        <v>0</v>
      </c>
      <c r="E24" s="10" t="s">
        <v>241</v>
      </c>
      <c r="F24" s="84">
        <v>0</v>
      </c>
      <c r="G24" s="10" t="s">
        <v>159</v>
      </c>
      <c r="H24" s="84">
        <v>0</v>
      </c>
      <c r="I24" s="10" t="s">
        <v>241</v>
      </c>
      <c r="J24" s="84">
        <v>0</v>
      </c>
      <c r="K24" s="10" t="s">
        <v>241</v>
      </c>
      <c r="L24" s="84">
        <v>0</v>
      </c>
      <c r="M24" s="10" t="s">
        <v>241</v>
      </c>
      <c r="N24" s="84">
        <v>0</v>
      </c>
      <c r="O24" s="10" t="s">
        <v>241</v>
      </c>
      <c r="P24" s="84">
        <v>0</v>
      </c>
      <c r="Q24" s="10" t="s">
        <v>241</v>
      </c>
      <c r="R24" s="84">
        <v>0</v>
      </c>
      <c r="S24" s="10" t="s">
        <v>159</v>
      </c>
    </row>
    <row r="25" spans="1:19" x14ac:dyDescent="0.25">
      <c r="A25" s="12" t="s">
        <v>192</v>
      </c>
      <c r="B25" s="84">
        <v>0</v>
      </c>
      <c r="C25" s="10" t="s">
        <v>241</v>
      </c>
      <c r="D25" s="84">
        <v>0</v>
      </c>
      <c r="E25" s="10" t="s">
        <v>241</v>
      </c>
      <c r="F25" s="84">
        <v>0</v>
      </c>
      <c r="G25" s="10" t="s">
        <v>159</v>
      </c>
      <c r="H25" s="84">
        <v>0</v>
      </c>
      <c r="I25" s="10" t="s">
        <v>241</v>
      </c>
      <c r="J25" s="84">
        <v>0</v>
      </c>
      <c r="K25" s="10" t="s">
        <v>241</v>
      </c>
      <c r="L25" s="84">
        <v>0</v>
      </c>
      <c r="M25" s="10" t="s">
        <v>241</v>
      </c>
      <c r="N25" s="84">
        <v>0</v>
      </c>
      <c r="O25" s="10" t="s">
        <v>241</v>
      </c>
      <c r="P25" s="84">
        <v>0</v>
      </c>
      <c r="Q25" s="10" t="s">
        <v>241</v>
      </c>
      <c r="R25" s="84">
        <v>0</v>
      </c>
      <c r="S25" s="10" t="s">
        <v>159</v>
      </c>
    </row>
    <row r="26" spans="1:19" x14ac:dyDescent="0.25">
      <c r="A26" s="12" t="s">
        <v>193</v>
      </c>
      <c r="B26" s="84">
        <v>0</v>
      </c>
      <c r="C26" s="10" t="s">
        <v>241</v>
      </c>
      <c r="D26" s="84">
        <v>0</v>
      </c>
      <c r="E26" s="10" t="s">
        <v>241</v>
      </c>
      <c r="F26" s="84">
        <v>0</v>
      </c>
      <c r="G26" s="10" t="s">
        <v>159</v>
      </c>
      <c r="H26" s="84">
        <v>0</v>
      </c>
      <c r="I26" s="10" t="s">
        <v>241</v>
      </c>
      <c r="J26" s="84">
        <v>0</v>
      </c>
      <c r="K26" s="10" t="s">
        <v>241</v>
      </c>
      <c r="L26" s="84">
        <v>0</v>
      </c>
      <c r="M26" s="10" t="s">
        <v>241</v>
      </c>
      <c r="N26" s="84">
        <v>0</v>
      </c>
      <c r="O26" s="10" t="s">
        <v>241</v>
      </c>
      <c r="P26" s="84">
        <v>0</v>
      </c>
      <c r="Q26" s="10" t="s">
        <v>241</v>
      </c>
      <c r="R26" s="84">
        <v>0</v>
      </c>
      <c r="S26" s="10" t="s">
        <v>159</v>
      </c>
    </row>
    <row r="27" spans="1:19" x14ac:dyDescent="0.25">
      <c r="A27" s="12" t="s">
        <v>194</v>
      </c>
      <c r="B27" s="84">
        <v>0</v>
      </c>
      <c r="C27" s="10" t="s">
        <v>241</v>
      </c>
      <c r="D27" s="84">
        <v>0</v>
      </c>
      <c r="E27" s="10" t="s">
        <v>241</v>
      </c>
      <c r="F27" s="84">
        <v>0</v>
      </c>
      <c r="G27" s="10" t="s">
        <v>159</v>
      </c>
      <c r="H27" s="84">
        <v>0</v>
      </c>
      <c r="I27" s="10" t="s">
        <v>241</v>
      </c>
      <c r="J27" s="84">
        <v>0</v>
      </c>
      <c r="K27" s="10" t="s">
        <v>241</v>
      </c>
      <c r="L27" s="84">
        <v>0</v>
      </c>
      <c r="M27" s="10" t="s">
        <v>241</v>
      </c>
      <c r="N27" s="84">
        <v>0</v>
      </c>
      <c r="O27" s="10" t="s">
        <v>241</v>
      </c>
      <c r="P27" s="84">
        <v>0</v>
      </c>
      <c r="Q27" s="10" t="s">
        <v>241</v>
      </c>
      <c r="R27" s="84">
        <v>0</v>
      </c>
      <c r="S27" s="10" t="s">
        <v>159</v>
      </c>
    </row>
    <row r="28" spans="1:19" x14ac:dyDescent="0.25">
      <c r="A28" s="12" t="s">
        <v>196</v>
      </c>
      <c r="B28" s="84">
        <v>0</v>
      </c>
      <c r="C28" s="10" t="s">
        <v>241</v>
      </c>
      <c r="D28" s="84">
        <v>0</v>
      </c>
      <c r="E28" s="10" t="s">
        <v>241</v>
      </c>
      <c r="F28" s="84">
        <v>8.0000000000000002E-3</v>
      </c>
      <c r="G28" s="10" t="s">
        <v>159</v>
      </c>
      <c r="H28" s="84">
        <v>0</v>
      </c>
      <c r="I28" s="10" t="s">
        <v>241</v>
      </c>
      <c r="J28" s="84">
        <v>0</v>
      </c>
      <c r="K28" s="10" t="s">
        <v>241</v>
      </c>
      <c r="L28" s="84">
        <v>0</v>
      </c>
      <c r="M28" s="10" t="s">
        <v>241</v>
      </c>
      <c r="N28" s="84">
        <v>0</v>
      </c>
      <c r="O28" s="10" t="s">
        <v>241</v>
      </c>
      <c r="P28" s="84">
        <v>0</v>
      </c>
      <c r="Q28" s="10" t="s">
        <v>241</v>
      </c>
      <c r="R28" s="84">
        <v>8.0000000000000002E-3</v>
      </c>
      <c r="S28" s="10" t="s">
        <v>159</v>
      </c>
    </row>
    <row r="29" spans="1:19" x14ac:dyDescent="0.25">
      <c r="A29" s="12" t="s">
        <v>197</v>
      </c>
      <c r="B29" s="84">
        <v>0</v>
      </c>
      <c r="C29" s="10" t="s">
        <v>241</v>
      </c>
      <c r="D29" s="84">
        <v>0</v>
      </c>
      <c r="E29" s="10" t="s">
        <v>241</v>
      </c>
      <c r="F29" s="84">
        <v>4.5649999999999996E-3</v>
      </c>
      <c r="G29" s="10" t="s">
        <v>159</v>
      </c>
      <c r="H29" s="84">
        <v>0</v>
      </c>
      <c r="I29" s="10" t="s">
        <v>241</v>
      </c>
      <c r="J29" s="84">
        <v>0</v>
      </c>
      <c r="K29" s="10" t="s">
        <v>241</v>
      </c>
      <c r="L29" s="84">
        <v>0</v>
      </c>
      <c r="M29" s="10" t="s">
        <v>241</v>
      </c>
      <c r="N29" s="84">
        <v>0</v>
      </c>
      <c r="O29" s="10" t="s">
        <v>241</v>
      </c>
      <c r="P29" s="84">
        <v>0</v>
      </c>
      <c r="Q29" s="10" t="s">
        <v>241</v>
      </c>
      <c r="R29" s="84">
        <v>4.5649999999999996E-3</v>
      </c>
      <c r="S29" s="10" t="s">
        <v>159</v>
      </c>
    </row>
    <row r="30" spans="1:19" x14ac:dyDescent="0.25">
      <c r="A30" s="12" t="s">
        <v>199</v>
      </c>
      <c r="B30" s="84">
        <v>0</v>
      </c>
      <c r="C30" s="10" t="s">
        <v>241</v>
      </c>
      <c r="D30" s="84">
        <v>0</v>
      </c>
      <c r="E30" s="10" t="s">
        <v>241</v>
      </c>
      <c r="F30" s="84">
        <v>1E-3</v>
      </c>
      <c r="G30" s="10" t="s">
        <v>159</v>
      </c>
      <c r="H30" s="84">
        <v>0</v>
      </c>
      <c r="I30" s="10" t="s">
        <v>241</v>
      </c>
      <c r="J30" s="84">
        <v>0</v>
      </c>
      <c r="K30" s="10" t="s">
        <v>241</v>
      </c>
      <c r="L30" s="84">
        <v>0</v>
      </c>
      <c r="M30" s="10" t="s">
        <v>241</v>
      </c>
      <c r="N30" s="84">
        <v>0</v>
      </c>
      <c r="O30" s="10" t="s">
        <v>241</v>
      </c>
      <c r="P30" s="84">
        <v>0</v>
      </c>
      <c r="Q30" s="10" t="s">
        <v>241</v>
      </c>
      <c r="R30" s="84">
        <v>1E-3</v>
      </c>
      <c r="S30" s="10" t="s">
        <v>159</v>
      </c>
    </row>
    <row r="31" spans="1:19" x14ac:dyDescent="0.25">
      <c r="A31" s="12" t="s">
        <v>200</v>
      </c>
      <c r="B31" s="84">
        <v>0</v>
      </c>
      <c r="C31" s="10" t="s">
        <v>241</v>
      </c>
      <c r="D31" s="84">
        <v>0</v>
      </c>
      <c r="E31" s="10" t="s">
        <v>241</v>
      </c>
      <c r="F31" s="84">
        <v>0.81799999999999995</v>
      </c>
      <c r="G31" s="10" t="s">
        <v>255</v>
      </c>
      <c r="H31" s="84">
        <v>0</v>
      </c>
      <c r="I31" s="10" t="s">
        <v>241</v>
      </c>
      <c r="J31" s="84">
        <v>0</v>
      </c>
      <c r="K31" s="10" t="s">
        <v>241</v>
      </c>
      <c r="L31" s="84">
        <v>0</v>
      </c>
      <c r="M31" s="10" t="s">
        <v>241</v>
      </c>
      <c r="N31" s="84">
        <v>0</v>
      </c>
      <c r="O31" s="10" t="s">
        <v>241</v>
      </c>
      <c r="P31" s="84">
        <v>0</v>
      </c>
      <c r="Q31" s="10" t="s">
        <v>241</v>
      </c>
      <c r="R31" s="84">
        <v>0.81799999999999995</v>
      </c>
      <c r="S31" s="10" t="s">
        <v>159</v>
      </c>
    </row>
    <row r="32" spans="1:19" x14ac:dyDescent="0.25">
      <c r="A32" s="15" t="s">
        <v>203</v>
      </c>
      <c r="B32" s="85">
        <v>0</v>
      </c>
      <c r="C32" s="14" t="s">
        <v>241</v>
      </c>
      <c r="D32" s="85">
        <v>0</v>
      </c>
      <c r="E32" s="14" t="s">
        <v>241</v>
      </c>
      <c r="F32" s="85">
        <v>3.79</v>
      </c>
      <c r="G32" s="14" t="s">
        <v>159</v>
      </c>
      <c r="H32" s="85">
        <v>0</v>
      </c>
      <c r="I32" s="14" t="s">
        <v>241</v>
      </c>
      <c r="J32" s="85">
        <v>0</v>
      </c>
      <c r="K32" s="14" t="s">
        <v>241</v>
      </c>
      <c r="L32" s="85">
        <v>0</v>
      </c>
      <c r="M32" s="14" t="s">
        <v>241</v>
      </c>
      <c r="N32" s="85">
        <v>0</v>
      </c>
      <c r="O32" s="14" t="s">
        <v>241</v>
      </c>
      <c r="P32" s="85">
        <v>0</v>
      </c>
      <c r="Q32" s="14" t="s">
        <v>241</v>
      </c>
      <c r="R32" s="85">
        <v>3.79</v>
      </c>
      <c r="S32" s="14" t="s">
        <v>159</v>
      </c>
    </row>
    <row r="34" spans="1:2" x14ac:dyDescent="0.25">
      <c r="A34" s="16" t="s">
        <v>204</v>
      </c>
      <c r="B34" s="16" t="s">
        <v>218</v>
      </c>
    </row>
    <row r="36" spans="1:2" x14ac:dyDescent="0.25">
      <c r="B36" s="16" t="s">
        <v>292</v>
      </c>
    </row>
    <row r="37" spans="1:2" x14ac:dyDescent="0.25">
      <c r="B37" s="16" t="s">
        <v>286</v>
      </c>
    </row>
    <row r="38" spans="1:2" x14ac:dyDescent="0.25">
      <c r="B38" s="16" t="s">
        <v>287</v>
      </c>
    </row>
    <row r="40" spans="1:2" x14ac:dyDescent="0.25">
      <c r="B40" s="16" t="s">
        <v>244</v>
      </c>
    </row>
    <row r="43" spans="1:2" x14ac:dyDescent="0.25">
      <c r="A43" s="17" t="str">
        <f>HYPERLINK("#'INTERACTIVE_GAMING 4'!A2", "&lt;&lt;&lt; Previous table")</f>
        <v>&lt;&lt;&lt; Previous table</v>
      </c>
    </row>
    <row r="44" spans="1:2" x14ac:dyDescent="0.25">
      <c r="A44" s="17" t="str">
        <f>HYPERLINK("#'INTERACTIVE_GAMING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S44"/>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HYPERLINK("#'INDEX'!B41", "Link to index")</f>
        <v>Link to index</v>
      </c>
    </row>
    <row r="2" spans="1:19" ht="15.75" customHeight="1" x14ac:dyDescent="0.25">
      <c r="A2" s="287" t="s">
        <v>293</v>
      </c>
      <c r="B2" s="286"/>
      <c r="C2" s="286"/>
      <c r="D2" s="286"/>
      <c r="E2" s="286"/>
      <c r="F2" s="286"/>
      <c r="G2" s="286"/>
      <c r="H2" s="286"/>
      <c r="I2" s="286"/>
      <c r="J2" s="286"/>
      <c r="K2" s="286"/>
      <c r="L2" s="286"/>
      <c r="M2" s="286"/>
      <c r="N2" s="286"/>
      <c r="O2" s="286"/>
      <c r="P2" s="286"/>
      <c r="Q2" s="286"/>
      <c r="R2" s="286"/>
      <c r="S2" s="286"/>
    </row>
    <row r="3" spans="1:19" ht="15.75" customHeight="1" x14ac:dyDescent="0.25">
      <c r="A3" s="287" t="s">
        <v>59</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86">
        <v>0</v>
      </c>
      <c r="C7" s="10" t="s">
        <v>241</v>
      </c>
      <c r="D7" s="86">
        <v>0</v>
      </c>
      <c r="E7" s="10" t="s">
        <v>241</v>
      </c>
      <c r="F7" s="86">
        <v>0</v>
      </c>
      <c r="G7" s="10" t="s">
        <v>159</v>
      </c>
      <c r="H7" s="86">
        <v>0</v>
      </c>
      <c r="I7" s="10" t="s">
        <v>241</v>
      </c>
      <c r="J7" s="86">
        <v>0</v>
      </c>
      <c r="K7" s="10" t="s">
        <v>241</v>
      </c>
      <c r="L7" s="86">
        <v>0</v>
      </c>
      <c r="M7" s="10" t="s">
        <v>159</v>
      </c>
      <c r="N7" s="86">
        <v>0</v>
      </c>
      <c r="O7" s="10" t="s">
        <v>241</v>
      </c>
      <c r="P7" s="86">
        <v>0</v>
      </c>
      <c r="Q7" s="10" t="s">
        <v>241</v>
      </c>
      <c r="R7" s="86">
        <v>0</v>
      </c>
      <c r="S7" s="10" t="s">
        <v>159</v>
      </c>
    </row>
    <row r="8" spans="1:19" x14ac:dyDescent="0.25">
      <c r="A8" s="12" t="s">
        <v>171</v>
      </c>
      <c r="B8" s="86">
        <v>0</v>
      </c>
      <c r="C8" s="10" t="s">
        <v>241</v>
      </c>
      <c r="D8" s="86">
        <v>0</v>
      </c>
      <c r="E8" s="10" t="s">
        <v>241</v>
      </c>
      <c r="F8" s="86">
        <v>0</v>
      </c>
      <c r="G8" s="10" t="s">
        <v>159</v>
      </c>
      <c r="H8" s="86">
        <v>0</v>
      </c>
      <c r="I8" s="10" t="s">
        <v>241</v>
      </c>
      <c r="J8" s="86">
        <v>0</v>
      </c>
      <c r="K8" s="10" t="s">
        <v>241</v>
      </c>
      <c r="L8" s="86">
        <v>0</v>
      </c>
      <c r="M8" s="10" t="s">
        <v>159</v>
      </c>
      <c r="N8" s="86">
        <v>0</v>
      </c>
      <c r="O8" s="10" t="s">
        <v>241</v>
      </c>
      <c r="P8" s="86">
        <v>0</v>
      </c>
      <c r="Q8" s="10" t="s">
        <v>241</v>
      </c>
      <c r="R8" s="86">
        <v>0</v>
      </c>
      <c r="S8" s="10" t="s">
        <v>159</v>
      </c>
    </row>
    <row r="9" spans="1:19" x14ac:dyDescent="0.25">
      <c r="A9" s="12" t="s">
        <v>172</v>
      </c>
      <c r="B9" s="86">
        <v>0</v>
      </c>
      <c r="C9" s="10" t="s">
        <v>241</v>
      </c>
      <c r="D9" s="86">
        <v>0</v>
      </c>
      <c r="E9" s="10" t="s">
        <v>241</v>
      </c>
      <c r="F9" s="86">
        <v>0</v>
      </c>
      <c r="G9" s="10" t="s">
        <v>159</v>
      </c>
      <c r="H9" s="86">
        <v>0</v>
      </c>
      <c r="I9" s="10" t="s">
        <v>241</v>
      </c>
      <c r="J9" s="86">
        <v>0</v>
      </c>
      <c r="K9" s="10" t="s">
        <v>241</v>
      </c>
      <c r="L9" s="86">
        <v>0</v>
      </c>
      <c r="M9" s="10" t="s">
        <v>159</v>
      </c>
      <c r="N9" s="86">
        <v>0</v>
      </c>
      <c r="O9" s="10" t="s">
        <v>241</v>
      </c>
      <c r="P9" s="86">
        <v>0</v>
      </c>
      <c r="Q9" s="10" t="s">
        <v>241</v>
      </c>
      <c r="R9" s="86">
        <v>0</v>
      </c>
      <c r="S9" s="10" t="s">
        <v>159</v>
      </c>
    </row>
    <row r="10" spans="1:19" x14ac:dyDescent="0.25">
      <c r="A10" s="12" t="s">
        <v>173</v>
      </c>
      <c r="B10" s="86">
        <v>0</v>
      </c>
      <c r="C10" s="10" t="s">
        <v>241</v>
      </c>
      <c r="D10" s="86">
        <v>0</v>
      </c>
      <c r="E10" s="10" t="s">
        <v>241</v>
      </c>
      <c r="F10" s="86">
        <v>0</v>
      </c>
      <c r="G10" s="10" t="s">
        <v>159</v>
      </c>
      <c r="H10" s="86">
        <v>0</v>
      </c>
      <c r="I10" s="10" t="s">
        <v>241</v>
      </c>
      <c r="J10" s="86">
        <v>0</v>
      </c>
      <c r="K10" s="10" t="s">
        <v>241</v>
      </c>
      <c r="L10" s="86">
        <v>0</v>
      </c>
      <c r="M10" s="10" t="s">
        <v>159</v>
      </c>
      <c r="N10" s="86">
        <v>0</v>
      </c>
      <c r="O10" s="10" t="s">
        <v>241</v>
      </c>
      <c r="P10" s="86">
        <v>0</v>
      </c>
      <c r="Q10" s="10" t="s">
        <v>241</v>
      </c>
      <c r="R10" s="86">
        <v>0</v>
      </c>
      <c r="S10" s="10" t="s">
        <v>159</v>
      </c>
    </row>
    <row r="11" spans="1:19" x14ac:dyDescent="0.25">
      <c r="A11" s="12" t="s">
        <v>174</v>
      </c>
      <c r="B11" s="86">
        <v>0</v>
      </c>
      <c r="C11" s="10" t="s">
        <v>241</v>
      </c>
      <c r="D11" s="86">
        <v>0</v>
      </c>
      <c r="E11" s="10" t="s">
        <v>241</v>
      </c>
      <c r="F11" s="86">
        <v>0.23208259587020599</v>
      </c>
      <c r="G11" s="10" t="s">
        <v>159</v>
      </c>
      <c r="H11" s="86">
        <v>0</v>
      </c>
      <c r="I11" s="10" t="s">
        <v>241</v>
      </c>
      <c r="J11" s="86">
        <v>0</v>
      </c>
      <c r="K11" s="10" t="s">
        <v>241</v>
      </c>
      <c r="L11" s="86">
        <v>0</v>
      </c>
      <c r="M11" s="10" t="s">
        <v>159</v>
      </c>
      <c r="N11" s="86">
        <v>0</v>
      </c>
      <c r="O11" s="10" t="s">
        <v>241</v>
      </c>
      <c r="P11" s="86">
        <v>0</v>
      </c>
      <c r="Q11" s="10" t="s">
        <v>241</v>
      </c>
      <c r="R11" s="86">
        <v>0.23208259587020599</v>
      </c>
      <c r="S11" s="10" t="s">
        <v>159</v>
      </c>
    </row>
    <row r="12" spans="1:19" x14ac:dyDescent="0.25">
      <c r="A12" s="12" t="s">
        <v>175</v>
      </c>
      <c r="B12" s="86">
        <v>0</v>
      </c>
      <c r="C12" s="10" t="s">
        <v>241</v>
      </c>
      <c r="D12" s="86">
        <v>0</v>
      </c>
      <c r="E12" s="10" t="s">
        <v>241</v>
      </c>
      <c r="F12" s="86">
        <v>8.9809207492795409</v>
      </c>
      <c r="G12" s="10" t="s">
        <v>159</v>
      </c>
      <c r="H12" s="86">
        <v>0</v>
      </c>
      <c r="I12" s="10" t="s">
        <v>241</v>
      </c>
      <c r="J12" s="86">
        <v>0</v>
      </c>
      <c r="K12" s="10" t="s">
        <v>241</v>
      </c>
      <c r="L12" s="86">
        <v>0</v>
      </c>
      <c r="M12" s="10" t="s">
        <v>159</v>
      </c>
      <c r="N12" s="86">
        <v>0</v>
      </c>
      <c r="O12" s="10" t="s">
        <v>241</v>
      </c>
      <c r="P12" s="86">
        <v>0</v>
      </c>
      <c r="Q12" s="10" t="s">
        <v>241</v>
      </c>
      <c r="R12" s="86">
        <v>8.9809207492795409</v>
      </c>
      <c r="S12" s="10" t="s">
        <v>159</v>
      </c>
    </row>
    <row r="13" spans="1:19" x14ac:dyDescent="0.25">
      <c r="A13" s="12" t="s">
        <v>176</v>
      </c>
      <c r="B13" s="86">
        <v>0</v>
      </c>
      <c r="C13" s="10" t="s">
        <v>241</v>
      </c>
      <c r="D13" s="86">
        <v>0</v>
      </c>
      <c r="E13" s="10" t="s">
        <v>241</v>
      </c>
      <c r="F13" s="86">
        <v>23.198164402173902</v>
      </c>
      <c r="G13" s="10" t="s">
        <v>159</v>
      </c>
      <c r="H13" s="86">
        <v>0</v>
      </c>
      <c r="I13" s="10" t="s">
        <v>241</v>
      </c>
      <c r="J13" s="86">
        <v>0</v>
      </c>
      <c r="K13" s="10" t="s">
        <v>241</v>
      </c>
      <c r="L13" s="86">
        <v>2.3580163043478299E-2</v>
      </c>
      <c r="M13" s="10" t="s">
        <v>180</v>
      </c>
      <c r="N13" s="86">
        <v>0</v>
      </c>
      <c r="O13" s="10" t="s">
        <v>241</v>
      </c>
      <c r="P13" s="86">
        <v>0</v>
      </c>
      <c r="Q13" s="10" t="s">
        <v>241</v>
      </c>
      <c r="R13" s="86">
        <v>23.221744565217399</v>
      </c>
      <c r="S13" s="10" t="s">
        <v>159</v>
      </c>
    </row>
    <row r="14" spans="1:19" x14ac:dyDescent="0.25">
      <c r="A14" s="12" t="s">
        <v>177</v>
      </c>
      <c r="B14" s="86">
        <v>0</v>
      </c>
      <c r="C14" s="10" t="s">
        <v>241</v>
      </c>
      <c r="D14" s="86">
        <v>0</v>
      </c>
      <c r="E14" s="10" t="s">
        <v>241</v>
      </c>
      <c r="F14" s="86">
        <v>22.996330250990798</v>
      </c>
      <c r="G14" s="10" t="s">
        <v>159</v>
      </c>
      <c r="H14" s="86">
        <v>0</v>
      </c>
      <c r="I14" s="10" t="s">
        <v>284</v>
      </c>
      <c r="J14" s="86">
        <v>0</v>
      </c>
      <c r="K14" s="10" t="s">
        <v>241</v>
      </c>
      <c r="L14" s="86">
        <v>0.19563540290620901</v>
      </c>
      <c r="M14" s="10" t="s">
        <v>180</v>
      </c>
      <c r="N14" s="86">
        <v>0</v>
      </c>
      <c r="O14" s="10" t="s">
        <v>241</v>
      </c>
      <c r="P14" s="86">
        <v>0</v>
      </c>
      <c r="Q14" s="10" t="s">
        <v>241</v>
      </c>
      <c r="R14" s="86">
        <v>23.191965653897</v>
      </c>
      <c r="S14" s="10" t="s">
        <v>159</v>
      </c>
    </row>
    <row r="15" spans="1:19" x14ac:dyDescent="0.25">
      <c r="A15" s="12" t="s">
        <v>178</v>
      </c>
      <c r="B15" s="86">
        <v>0</v>
      </c>
      <c r="C15" s="10" t="s">
        <v>241</v>
      </c>
      <c r="D15" s="86">
        <v>0</v>
      </c>
      <c r="E15" s="10" t="s">
        <v>241</v>
      </c>
      <c r="F15" s="86">
        <v>27.456499999999998</v>
      </c>
      <c r="G15" s="10" t="s">
        <v>159</v>
      </c>
      <c r="H15" s="86">
        <v>0</v>
      </c>
      <c r="I15" s="10" t="s">
        <v>241</v>
      </c>
      <c r="J15" s="86">
        <v>0</v>
      </c>
      <c r="K15" s="10" t="s">
        <v>241</v>
      </c>
      <c r="L15" s="86">
        <v>4.895E-2</v>
      </c>
      <c r="M15" s="10" t="s">
        <v>180</v>
      </c>
      <c r="N15" s="86">
        <v>0</v>
      </c>
      <c r="O15" s="10" t="s">
        <v>241</v>
      </c>
      <c r="P15" s="86">
        <v>0</v>
      </c>
      <c r="Q15" s="10" t="s">
        <v>241</v>
      </c>
      <c r="R15" s="86">
        <v>27.50545</v>
      </c>
      <c r="S15" s="10" t="s">
        <v>159</v>
      </c>
    </row>
    <row r="16" spans="1:19" x14ac:dyDescent="0.25">
      <c r="A16" s="12" t="s">
        <v>182</v>
      </c>
      <c r="B16" s="86">
        <v>0</v>
      </c>
      <c r="C16" s="10" t="s">
        <v>241</v>
      </c>
      <c r="D16" s="86">
        <v>0</v>
      </c>
      <c r="E16" s="10" t="s">
        <v>241</v>
      </c>
      <c r="F16" s="86">
        <v>21.269106382978698</v>
      </c>
      <c r="G16" s="10" t="s">
        <v>159</v>
      </c>
      <c r="H16" s="86">
        <v>0</v>
      </c>
      <c r="I16" s="10" t="s">
        <v>241</v>
      </c>
      <c r="J16" s="86">
        <v>0</v>
      </c>
      <c r="K16" s="10" t="s">
        <v>241</v>
      </c>
      <c r="L16" s="86">
        <v>0</v>
      </c>
      <c r="M16" s="10" t="s">
        <v>241</v>
      </c>
      <c r="N16" s="86">
        <v>0</v>
      </c>
      <c r="O16" s="10" t="s">
        <v>241</v>
      </c>
      <c r="P16" s="86">
        <v>0</v>
      </c>
      <c r="Q16" s="10" t="s">
        <v>241</v>
      </c>
      <c r="R16" s="86">
        <v>21.269106382978698</v>
      </c>
      <c r="S16" s="10" t="s">
        <v>159</v>
      </c>
    </row>
    <row r="17" spans="1:19" x14ac:dyDescent="0.25">
      <c r="A17" s="12" t="s">
        <v>183</v>
      </c>
      <c r="B17" s="86">
        <v>0</v>
      </c>
      <c r="C17" s="10" t="s">
        <v>241</v>
      </c>
      <c r="D17" s="86">
        <v>0</v>
      </c>
      <c r="E17" s="10" t="s">
        <v>241</v>
      </c>
      <c r="F17" s="86">
        <v>19.943398533007301</v>
      </c>
      <c r="G17" s="10" t="s">
        <v>159</v>
      </c>
      <c r="H17" s="86">
        <v>0</v>
      </c>
      <c r="I17" s="10" t="s">
        <v>241</v>
      </c>
      <c r="J17" s="86">
        <v>0</v>
      </c>
      <c r="K17" s="10" t="s">
        <v>241</v>
      </c>
      <c r="L17" s="86">
        <v>0</v>
      </c>
      <c r="M17" s="10" t="s">
        <v>241</v>
      </c>
      <c r="N17" s="86">
        <v>0</v>
      </c>
      <c r="O17" s="10" t="s">
        <v>241</v>
      </c>
      <c r="P17" s="86">
        <v>0</v>
      </c>
      <c r="Q17" s="10" t="s">
        <v>241</v>
      </c>
      <c r="R17" s="86">
        <v>19.943398533007301</v>
      </c>
      <c r="S17" s="10" t="s">
        <v>159</v>
      </c>
    </row>
    <row r="18" spans="1:19" x14ac:dyDescent="0.25">
      <c r="A18" s="12" t="s">
        <v>184</v>
      </c>
      <c r="B18" s="86">
        <v>0</v>
      </c>
      <c r="C18" s="10" t="s">
        <v>241</v>
      </c>
      <c r="D18" s="86">
        <v>0</v>
      </c>
      <c r="E18" s="10" t="s">
        <v>241</v>
      </c>
      <c r="F18" s="86">
        <v>20.224195497630301</v>
      </c>
      <c r="G18" s="10" t="s">
        <v>159</v>
      </c>
      <c r="H18" s="86">
        <v>0</v>
      </c>
      <c r="I18" s="10" t="s">
        <v>241</v>
      </c>
      <c r="J18" s="86">
        <v>0</v>
      </c>
      <c r="K18" s="10" t="s">
        <v>241</v>
      </c>
      <c r="L18" s="86">
        <v>0</v>
      </c>
      <c r="M18" s="10" t="s">
        <v>241</v>
      </c>
      <c r="N18" s="86">
        <v>0</v>
      </c>
      <c r="O18" s="10" t="s">
        <v>241</v>
      </c>
      <c r="P18" s="86">
        <v>0</v>
      </c>
      <c r="Q18" s="10" t="s">
        <v>241</v>
      </c>
      <c r="R18" s="86">
        <v>20.224195497630301</v>
      </c>
      <c r="S18" s="10" t="s">
        <v>159</v>
      </c>
    </row>
    <row r="19" spans="1:19" x14ac:dyDescent="0.25">
      <c r="A19" s="12" t="s">
        <v>185</v>
      </c>
      <c r="B19" s="86">
        <v>0</v>
      </c>
      <c r="C19" s="10" t="s">
        <v>241</v>
      </c>
      <c r="D19" s="86">
        <v>0</v>
      </c>
      <c r="E19" s="10" t="s">
        <v>241</v>
      </c>
      <c r="F19" s="86">
        <v>9.0696018411967803</v>
      </c>
      <c r="G19" s="10" t="s">
        <v>159</v>
      </c>
      <c r="H19" s="86">
        <v>0</v>
      </c>
      <c r="I19" s="10" t="s">
        <v>241</v>
      </c>
      <c r="J19" s="86">
        <v>0</v>
      </c>
      <c r="K19" s="10" t="s">
        <v>241</v>
      </c>
      <c r="L19" s="86">
        <v>0</v>
      </c>
      <c r="M19" s="10" t="s">
        <v>241</v>
      </c>
      <c r="N19" s="86">
        <v>0</v>
      </c>
      <c r="O19" s="10" t="s">
        <v>241</v>
      </c>
      <c r="P19" s="86">
        <v>0</v>
      </c>
      <c r="Q19" s="10" t="s">
        <v>241</v>
      </c>
      <c r="R19" s="86">
        <v>9.0696018411967803</v>
      </c>
      <c r="S19" s="10" t="s">
        <v>159</v>
      </c>
    </row>
    <row r="20" spans="1:19" x14ac:dyDescent="0.25">
      <c r="A20" s="12" t="s">
        <v>186</v>
      </c>
      <c r="B20" s="86">
        <v>0</v>
      </c>
      <c r="C20" s="10" t="s">
        <v>241</v>
      </c>
      <c r="D20" s="86">
        <v>0</v>
      </c>
      <c r="E20" s="10" t="s">
        <v>241</v>
      </c>
      <c r="F20" s="86">
        <v>4.8586269487750604</v>
      </c>
      <c r="G20" s="10" t="s">
        <v>159</v>
      </c>
      <c r="H20" s="86">
        <v>0</v>
      </c>
      <c r="I20" s="10" t="s">
        <v>241</v>
      </c>
      <c r="J20" s="86">
        <v>0</v>
      </c>
      <c r="K20" s="10" t="s">
        <v>241</v>
      </c>
      <c r="L20" s="86">
        <v>0</v>
      </c>
      <c r="M20" s="10" t="s">
        <v>241</v>
      </c>
      <c r="N20" s="86">
        <v>0</v>
      </c>
      <c r="O20" s="10" t="s">
        <v>241</v>
      </c>
      <c r="P20" s="86">
        <v>0</v>
      </c>
      <c r="Q20" s="10" t="s">
        <v>241</v>
      </c>
      <c r="R20" s="86">
        <v>4.8586269487750604</v>
      </c>
      <c r="S20" s="10" t="s">
        <v>159</v>
      </c>
    </row>
    <row r="21" spans="1:19" x14ac:dyDescent="0.25">
      <c r="A21" s="12" t="s">
        <v>188</v>
      </c>
      <c r="B21" s="86">
        <v>0</v>
      </c>
      <c r="C21" s="10" t="s">
        <v>241</v>
      </c>
      <c r="D21" s="86">
        <v>0</v>
      </c>
      <c r="E21" s="10" t="s">
        <v>241</v>
      </c>
      <c r="F21" s="86">
        <v>0.95083909287256996</v>
      </c>
      <c r="G21" s="10" t="s">
        <v>159</v>
      </c>
      <c r="H21" s="86">
        <v>0</v>
      </c>
      <c r="I21" s="10" t="s">
        <v>241</v>
      </c>
      <c r="J21" s="86">
        <v>0</v>
      </c>
      <c r="K21" s="10" t="s">
        <v>241</v>
      </c>
      <c r="L21" s="86">
        <v>0</v>
      </c>
      <c r="M21" s="10" t="s">
        <v>241</v>
      </c>
      <c r="N21" s="86">
        <v>0</v>
      </c>
      <c r="O21" s="10" t="s">
        <v>241</v>
      </c>
      <c r="P21" s="86">
        <v>0</v>
      </c>
      <c r="Q21" s="10" t="s">
        <v>241</v>
      </c>
      <c r="R21" s="86">
        <v>0.95083909287256996</v>
      </c>
      <c r="S21" s="10" t="s">
        <v>159</v>
      </c>
    </row>
    <row r="22" spans="1:19" x14ac:dyDescent="0.25">
      <c r="A22" s="12" t="s">
        <v>189</v>
      </c>
      <c r="B22" s="86">
        <v>0</v>
      </c>
      <c r="C22" s="10" t="s">
        <v>241</v>
      </c>
      <c r="D22" s="86">
        <v>0</v>
      </c>
      <c r="E22" s="10" t="s">
        <v>241</v>
      </c>
      <c r="F22" s="86">
        <v>0</v>
      </c>
      <c r="G22" s="10" t="s">
        <v>159</v>
      </c>
      <c r="H22" s="86">
        <v>0</v>
      </c>
      <c r="I22" s="10" t="s">
        <v>241</v>
      </c>
      <c r="J22" s="86">
        <v>0</v>
      </c>
      <c r="K22" s="10" t="s">
        <v>241</v>
      </c>
      <c r="L22" s="86">
        <v>0</v>
      </c>
      <c r="M22" s="10" t="s">
        <v>241</v>
      </c>
      <c r="N22" s="86">
        <v>0</v>
      </c>
      <c r="O22" s="10" t="s">
        <v>241</v>
      </c>
      <c r="P22" s="86">
        <v>0</v>
      </c>
      <c r="Q22" s="10" t="s">
        <v>241</v>
      </c>
      <c r="R22" s="86">
        <v>0</v>
      </c>
      <c r="S22" s="10" t="s">
        <v>159</v>
      </c>
    </row>
    <row r="23" spans="1:19" x14ac:dyDescent="0.25">
      <c r="A23" s="12" t="s">
        <v>190</v>
      </c>
      <c r="B23" s="86">
        <v>0</v>
      </c>
      <c r="C23" s="10" t="s">
        <v>241</v>
      </c>
      <c r="D23" s="86">
        <v>0</v>
      </c>
      <c r="E23" s="10" t="s">
        <v>241</v>
      </c>
      <c r="F23" s="86">
        <v>0</v>
      </c>
      <c r="G23" s="10" t="s">
        <v>159</v>
      </c>
      <c r="H23" s="86">
        <v>0</v>
      </c>
      <c r="I23" s="10" t="s">
        <v>241</v>
      </c>
      <c r="J23" s="86">
        <v>0</v>
      </c>
      <c r="K23" s="10" t="s">
        <v>241</v>
      </c>
      <c r="L23" s="86">
        <v>0</v>
      </c>
      <c r="M23" s="10" t="s">
        <v>241</v>
      </c>
      <c r="N23" s="86">
        <v>0</v>
      </c>
      <c r="O23" s="10" t="s">
        <v>241</v>
      </c>
      <c r="P23" s="86">
        <v>0</v>
      </c>
      <c r="Q23" s="10" t="s">
        <v>241</v>
      </c>
      <c r="R23" s="86">
        <v>0</v>
      </c>
      <c r="S23" s="10" t="s">
        <v>159</v>
      </c>
    </row>
    <row r="24" spans="1:19" x14ac:dyDescent="0.25">
      <c r="A24" s="12" t="s">
        <v>191</v>
      </c>
      <c r="B24" s="86">
        <v>0</v>
      </c>
      <c r="C24" s="10" t="s">
        <v>241</v>
      </c>
      <c r="D24" s="86">
        <v>0</v>
      </c>
      <c r="E24" s="10" t="s">
        <v>241</v>
      </c>
      <c r="F24" s="86">
        <v>0</v>
      </c>
      <c r="G24" s="10" t="s">
        <v>159</v>
      </c>
      <c r="H24" s="86">
        <v>0</v>
      </c>
      <c r="I24" s="10" t="s">
        <v>241</v>
      </c>
      <c r="J24" s="86">
        <v>0</v>
      </c>
      <c r="K24" s="10" t="s">
        <v>241</v>
      </c>
      <c r="L24" s="86">
        <v>0</v>
      </c>
      <c r="M24" s="10" t="s">
        <v>241</v>
      </c>
      <c r="N24" s="86">
        <v>0</v>
      </c>
      <c r="O24" s="10" t="s">
        <v>241</v>
      </c>
      <c r="P24" s="86">
        <v>0</v>
      </c>
      <c r="Q24" s="10" t="s">
        <v>241</v>
      </c>
      <c r="R24" s="86">
        <v>0</v>
      </c>
      <c r="S24" s="10" t="s">
        <v>159</v>
      </c>
    </row>
    <row r="25" spans="1:19" x14ac:dyDescent="0.25">
      <c r="A25" s="12" t="s">
        <v>192</v>
      </c>
      <c r="B25" s="86">
        <v>0</v>
      </c>
      <c r="C25" s="10" t="s">
        <v>241</v>
      </c>
      <c r="D25" s="86">
        <v>0</v>
      </c>
      <c r="E25" s="10" t="s">
        <v>241</v>
      </c>
      <c r="F25" s="86">
        <v>0</v>
      </c>
      <c r="G25" s="10" t="s">
        <v>159</v>
      </c>
      <c r="H25" s="86">
        <v>0</v>
      </c>
      <c r="I25" s="10" t="s">
        <v>241</v>
      </c>
      <c r="J25" s="86">
        <v>0</v>
      </c>
      <c r="K25" s="10" t="s">
        <v>241</v>
      </c>
      <c r="L25" s="86">
        <v>0</v>
      </c>
      <c r="M25" s="10" t="s">
        <v>241</v>
      </c>
      <c r="N25" s="86">
        <v>0</v>
      </c>
      <c r="O25" s="10" t="s">
        <v>241</v>
      </c>
      <c r="P25" s="86">
        <v>0</v>
      </c>
      <c r="Q25" s="10" t="s">
        <v>241</v>
      </c>
      <c r="R25" s="86">
        <v>0</v>
      </c>
      <c r="S25" s="10" t="s">
        <v>159</v>
      </c>
    </row>
    <row r="26" spans="1:19" x14ac:dyDescent="0.25">
      <c r="A26" s="12" t="s">
        <v>193</v>
      </c>
      <c r="B26" s="86">
        <v>0</v>
      </c>
      <c r="C26" s="10" t="s">
        <v>241</v>
      </c>
      <c r="D26" s="86">
        <v>0</v>
      </c>
      <c r="E26" s="10" t="s">
        <v>241</v>
      </c>
      <c r="F26" s="86">
        <v>0</v>
      </c>
      <c r="G26" s="10" t="s">
        <v>159</v>
      </c>
      <c r="H26" s="86">
        <v>0</v>
      </c>
      <c r="I26" s="10" t="s">
        <v>241</v>
      </c>
      <c r="J26" s="86">
        <v>0</v>
      </c>
      <c r="K26" s="10" t="s">
        <v>241</v>
      </c>
      <c r="L26" s="86">
        <v>0</v>
      </c>
      <c r="M26" s="10" t="s">
        <v>241</v>
      </c>
      <c r="N26" s="86">
        <v>0</v>
      </c>
      <c r="O26" s="10" t="s">
        <v>241</v>
      </c>
      <c r="P26" s="86">
        <v>0</v>
      </c>
      <c r="Q26" s="10" t="s">
        <v>241</v>
      </c>
      <c r="R26" s="86">
        <v>0</v>
      </c>
      <c r="S26" s="10" t="s">
        <v>159</v>
      </c>
    </row>
    <row r="27" spans="1:19" x14ac:dyDescent="0.25">
      <c r="A27" s="12" t="s">
        <v>194</v>
      </c>
      <c r="B27" s="86">
        <v>0</v>
      </c>
      <c r="C27" s="10" t="s">
        <v>241</v>
      </c>
      <c r="D27" s="86">
        <v>0</v>
      </c>
      <c r="E27" s="10" t="s">
        <v>241</v>
      </c>
      <c r="F27" s="86">
        <v>0</v>
      </c>
      <c r="G27" s="10" t="s">
        <v>159</v>
      </c>
      <c r="H27" s="86">
        <v>0</v>
      </c>
      <c r="I27" s="10" t="s">
        <v>241</v>
      </c>
      <c r="J27" s="86">
        <v>0</v>
      </c>
      <c r="K27" s="10" t="s">
        <v>241</v>
      </c>
      <c r="L27" s="86">
        <v>0</v>
      </c>
      <c r="M27" s="10" t="s">
        <v>241</v>
      </c>
      <c r="N27" s="86">
        <v>0</v>
      </c>
      <c r="O27" s="10" t="s">
        <v>241</v>
      </c>
      <c r="P27" s="86">
        <v>0</v>
      </c>
      <c r="Q27" s="10" t="s">
        <v>241</v>
      </c>
      <c r="R27" s="86">
        <v>0</v>
      </c>
      <c r="S27" s="10" t="s">
        <v>159</v>
      </c>
    </row>
    <row r="28" spans="1:19" x14ac:dyDescent="0.25">
      <c r="A28" s="12" t="s">
        <v>196</v>
      </c>
      <c r="B28" s="86">
        <v>0</v>
      </c>
      <c r="C28" s="10" t="s">
        <v>241</v>
      </c>
      <c r="D28" s="86">
        <v>0</v>
      </c>
      <c r="E28" s="10" t="s">
        <v>241</v>
      </c>
      <c r="F28" s="86">
        <v>8.5466297322252995E-3</v>
      </c>
      <c r="G28" s="10" t="s">
        <v>159</v>
      </c>
      <c r="H28" s="86">
        <v>0</v>
      </c>
      <c r="I28" s="10" t="s">
        <v>241</v>
      </c>
      <c r="J28" s="86">
        <v>0</v>
      </c>
      <c r="K28" s="10" t="s">
        <v>241</v>
      </c>
      <c r="L28" s="86">
        <v>0</v>
      </c>
      <c r="M28" s="10" t="s">
        <v>241</v>
      </c>
      <c r="N28" s="86">
        <v>0</v>
      </c>
      <c r="O28" s="10" t="s">
        <v>241</v>
      </c>
      <c r="P28" s="86">
        <v>0</v>
      </c>
      <c r="Q28" s="10" t="s">
        <v>241</v>
      </c>
      <c r="R28" s="86">
        <v>8.5466297322252995E-3</v>
      </c>
      <c r="S28" s="10" t="s">
        <v>159</v>
      </c>
    </row>
    <row r="29" spans="1:19" x14ac:dyDescent="0.25">
      <c r="A29" s="12" t="s">
        <v>197</v>
      </c>
      <c r="B29" s="86">
        <v>0</v>
      </c>
      <c r="C29" s="10" t="s">
        <v>241</v>
      </c>
      <c r="D29" s="86">
        <v>0</v>
      </c>
      <c r="E29" s="10" t="s">
        <v>241</v>
      </c>
      <c r="F29" s="86">
        <v>4.7928357531760403E-3</v>
      </c>
      <c r="G29" s="10" t="s">
        <v>159</v>
      </c>
      <c r="H29" s="86">
        <v>0</v>
      </c>
      <c r="I29" s="10" t="s">
        <v>241</v>
      </c>
      <c r="J29" s="86">
        <v>0</v>
      </c>
      <c r="K29" s="10" t="s">
        <v>241</v>
      </c>
      <c r="L29" s="86">
        <v>0</v>
      </c>
      <c r="M29" s="10" t="s">
        <v>241</v>
      </c>
      <c r="N29" s="86">
        <v>0</v>
      </c>
      <c r="O29" s="10" t="s">
        <v>241</v>
      </c>
      <c r="P29" s="86">
        <v>0</v>
      </c>
      <c r="Q29" s="10" t="s">
        <v>241</v>
      </c>
      <c r="R29" s="86">
        <v>4.7928357531760403E-3</v>
      </c>
      <c r="S29" s="10" t="s">
        <v>159</v>
      </c>
    </row>
    <row r="30" spans="1:19" x14ac:dyDescent="0.25">
      <c r="A30" s="12" t="s">
        <v>199</v>
      </c>
      <c r="B30" s="86">
        <v>0</v>
      </c>
      <c r="C30" s="10" t="s">
        <v>241</v>
      </c>
      <c r="D30" s="86">
        <v>0</v>
      </c>
      <c r="E30" s="10" t="s">
        <v>241</v>
      </c>
      <c r="F30" s="86">
        <v>1.03027604630454E-3</v>
      </c>
      <c r="G30" s="10" t="s">
        <v>159</v>
      </c>
      <c r="H30" s="86">
        <v>0</v>
      </c>
      <c r="I30" s="10" t="s">
        <v>241</v>
      </c>
      <c r="J30" s="86">
        <v>0</v>
      </c>
      <c r="K30" s="10" t="s">
        <v>241</v>
      </c>
      <c r="L30" s="86">
        <v>0</v>
      </c>
      <c r="M30" s="10" t="s">
        <v>241</v>
      </c>
      <c r="N30" s="86">
        <v>0</v>
      </c>
      <c r="O30" s="10" t="s">
        <v>241</v>
      </c>
      <c r="P30" s="86">
        <v>0</v>
      </c>
      <c r="Q30" s="10" t="s">
        <v>241</v>
      </c>
      <c r="R30" s="86">
        <v>1.03027604630454E-3</v>
      </c>
      <c r="S30" s="10" t="s">
        <v>159</v>
      </c>
    </row>
    <row r="31" spans="1:19" x14ac:dyDescent="0.25">
      <c r="A31" s="12" t="s">
        <v>200</v>
      </c>
      <c r="B31" s="86">
        <v>0</v>
      </c>
      <c r="C31" s="10" t="s">
        <v>241</v>
      </c>
      <c r="D31" s="86">
        <v>0</v>
      </c>
      <c r="E31" s="10" t="s">
        <v>241</v>
      </c>
      <c r="F31" s="86">
        <v>0.82947063978965796</v>
      </c>
      <c r="G31" s="10" t="s">
        <v>255</v>
      </c>
      <c r="H31" s="86">
        <v>0</v>
      </c>
      <c r="I31" s="10" t="s">
        <v>241</v>
      </c>
      <c r="J31" s="86">
        <v>0</v>
      </c>
      <c r="K31" s="10" t="s">
        <v>241</v>
      </c>
      <c r="L31" s="86">
        <v>0</v>
      </c>
      <c r="M31" s="10" t="s">
        <v>241</v>
      </c>
      <c r="N31" s="86">
        <v>0</v>
      </c>
      <c r="O31" s="10" t="s">
        <v>241</v>
      </c>
      <c r="P31" s="86">
        <v>0</v>
      </c>
      <c r="Q31" s="10" t="s">
        <v>241</v>
      </c>
      <c r="R31" s="86">
        <v>0.82947063978965796</v>
      </c>
      <c r="S31" s="10" t="s">
        <v>159</v>
      </c>
    </row>
    <row r="32" spans="1:19" x14ac:dyDescent="0.25">
      <c r="A32" s="15" t="s">
        <v>203</v>
      </c>
      <c r="B32" s="87">
        <v>0</v>
      </c>
      <c r="C32" s="14" t="s">
        <v>241</v>
      </c>
      <c r="D32" s="87">
        <v>0</v>
      </c>
      <c r="E32" s="14" t="s">
        <v>241</v>
      </c>
      <c r="F32" s="87">
        <v>3.79</v>
      </c>
      <c r="G32" s="14" t="s">
        <v>159</v>
      </c>
      <c r="H32" s="87">
        <v>0</v>
      </c>
      <c r="I32" s="14" t="s">
        <v>241</v>
      </c>
      <c r="J32" s="87">
        <v>0</v>
      </c>
      <c r="K32" s="14" t="s">
        <v>241</v>
      </c>
      <c r="L32" s="87">
        <v>0</v>
      </c>
      <c r="M32" s="14" t="s">
        <v>241</v>
      </c>
      <c r="N32" s="87">
        <v>0</v>
      </c>
      <c r="O32" s="14" t="s">
        <v>241</v>
      </c>
      <c r="P32" s="87">
        <v>0</v>
      </c>
      <c r="Q32" s="14" t="s">
        <v>241</v>
      </c>
      <c r="R32" s="87">
        <v>3.79</v>
      </c>
      <c r="S32" s="14" t="s">
        <v>159</v>
      </c>
    </row>
    <row r="34" spans="1:2" x14ac:dyDescent="0.25">
      <c r="A34" s="16" t="s">
        <v>204</v>
      </c>
      <c r="B34" s="16" t="s">
        <v>218</v>
      </c>
    </row>
    <row r="36" spans="1:2" x14ac:dyDescent="0.25">
      <c r="B36" s="16" t="s">
        <v>292</v>
      </c>
    </row>
    <row r="37" spans="1:2" x14ac:dyDescent="0.25">
      <c r="B37" s="16" t="s">
        <v>286</v>
      </c>
    </row>
    <row r="38" spans="1:2" x14ac:dyDescent="0.25">
      <c r="B38" s="16" t="s">
        <v>287</v>
      </c>
    </row>
    <row r="40" spans="1:2" x14ac:dyDescent="0.25">
      <c r="B40" s="16" t="s">
        <v>244</v>
      </c>
    </row>
    <row r="43" spans="1:2" x14ac:dyDescent="0.25">
      <c r="A43" s="17" t="str">
        <f>HYPERLINK("#'INTERACTIVE_GAMING 5'!A2", "&lt;&lt;&lt; Previous table")</f>
        <v>&lt;&lt;&lt; Previous table</v>
      </c>
    </row>
    <row r="44" spans="1:2" x14ac:dyDescent="0.25">
      <c r="A44" s="17" t="str">
        <f>HYPERLINK("#'INTERACTIVE_GAMING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S44"/>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HYPERLINK("#'INDEX'!B42", "Link to index")</f>
        <v>Link to index</v>
      </c>
    </row>
    <row r="2" spans="1:19" ht="15.75" customHeight="1" x14ac:dyDescent="0.25">
      <c r="A2" s="287" t="s">
        <v>294</v>
      </c>
      <c r="B2" s="286"/>
      <c r="C2" s="286"/>
      <c r="D2" s="286"/>
      <c r="E2" s="286"/>
      <c r="F2" s="286"/>
      <c r="G2" s="286"/>
      <c r="H2" s="286"/>
      <c r="I2" s="286"/>
      <c r="J2" s="286"/>
      <c r="K2" s="286"/>
      <c r="L2" s="286"/>
      <c r="M2" s="286"/>
      <c r="N2" s="286"/>
      <c r="O2" s="286"/>
      <c r="P2" s="286"/>
      <c r="Q2" s="286"/>
      <c r="R2" s="286"/>
      <c r="S2" s="286"/>
    </row>
    <row r="3" spans="1:19" ht="15.75" customHeight="1" x14ac:dyDescent="0.25">
      <c r="A3" s="287" t="s">
        <v>60</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88">
        <v>0</v>
      </c>
      <c r="C7" s="10" t="s">
        <v>241</v>
      </c>
      <c r="D7" s="88">
        <v>0</v>
      </c>
      <c r="E7" s="10" t="s">
        <v>241</v>
      </c>
      <c r="F7" s="88">
        <v>0</v>
      </c>
      <c r="G7" s="10" t="s">
        <v>159</v>
      </c>
      <c r="H7" s="88">
        <v>0</v>
      </c>
      <c r="I7" s="10" t="s">
        <v>241</v>
      </c>
      <c r="J7" s="88">
        <v>0</v>
      </c>
      <c r="K7" s="10" t="s">
        <v>241</v>
      </c>
      <c r="L7" s="88">
        <v>0</v>
      </c>
      <c r="M7" s="10" t="s">
        <v>159</v>
      </c>
      <c r="N7" s="88">
        <v>0</v>
      </c>
      <c r="O7" s="10" t="s">
        <v>241</v>
      </c>
      <c r="P7" s="88">
        <v>0</v>
      </c>
      <c r="Q7" s="10" t="s">
        <v>241</v>
      </c>
      <c r="R7" s="88">
        <v>0</v>
      </c>
      <c r="S7" s="10" t="s">
        <v>159</v>
      </c>
    </row>
    <row r="8" spans="1:19" x14ac:dyDescent="0.25">
      <c r="A8" s="12" t="s">
        <v>171</v>
      </c>
      <c r="B8" s="88">
        <v>0</v>
      </c>
      <c r="C8" s="10" t="s">
        <v>241</v>
      </c>
      <c r="D8" s="88">
        <v>0</v>
      </c>
      <c r="E8" s="10" t="s">
        <v>241</v>
      </c>
      <c r="F8" s="88">
        <v>0</v>
      </c>
      <c r="G8" s="10" t="s">
        <v>159</v>
      </c>
      <c r="H8" s="88">
        <v>0</v>
      </c>
      <c r="I8" s="10" t="s">
        <v>241</v>
      </c>
      <c r="J8" s="88">
        <v>0</v>
      </c>
      <c r="K8" s="10" t="s">
        <v>241</v>
      </c>
      <c r="L8" s="88">
        <v>0</v>
      </c>
      <c r="M8" s="10" t="s">
        <v>159</v>
      </c>
      <c r="N8" s="88">
        <v>0</v>
      </c>
      <c r="O8" s="10" t="s">
        <v>241</v>
      </c>
      <c r="P8" s="88">
        <v>0</v>
      </c>
      <c r="Q8" s="10" t="s">
        <v>241</v>
      </c>
      <c r="R8" s="88">
        <v>0</v>
      </c>
      <c r="S8" s="10" t="s">
        <v>159</v>
      </c>
    </row>
    <row r="9" spans="1:19" x14ac:dyDescent="0.25">
      <c r="A9" s="12" t="s">
        <v>172</v>
      </c>
      <c r="B9" s="88">
        <v>0</v>
      </c>
      <c r="C9" s="10" t="s">
        <v>241</v>
      </c>
      <c r="D9" s="88">
        <v>0</v>
      </c>
      <c r="E9" s="10" t="s">
        <v>241</v>
      </c>
      <c r="F9" s="88">
        <v>0</v>
      </c>
      <c r="G9" s="10" t="s">
        <v>159</v>
      </c>
      <c r="H9" s="88">
        <v>0</v>
      </c>
      <c r="I9" s="10" t="s">
        <v>241</v>
      </c>
      <c r="J9" s="88">
        <v>0</v>
      </c>
      <c r="K9" s="10" t="s">
        <v>241</v>
      </c>
      <c r="L9" s="88">
        <v>0</v>
      </c>
      <c r="M9" s="10" t="s">
        <v>159</v>
      </c>
      <c r="N9" s="88">
        <v>0</v>
      </c>
      <c r="O9" s="10" t="s">
        <v>241</v>
      </c>
      <c r="P9" s="88">
        <v>0</v>
      </c>
      <c r="Q9" s="10" t="s">
        <v>241</v>
      </c>
      <c r="R9" s="88">
        <v>0</v>
      </c>
      <c r="S9" s="10" t="s">
        <v>159</v>
      </c>
    </row>
    <row r="10" spans="1:19" x14ac:dyDescent="0.25">
      <c r="A10" s="12" t="s">
        <v>173</v>
      </c>
      <c r="B10" s="88">
        <v>0</v>
      </c>
      <c r="C10" s="10" t="s">
        <v>241</v>
      </c>
      <c r="D10" s="88">
        <v>0</v>
      </c>
      <c r="E10" s="10" t="s">
        <v>241</v>
      </c>
      <c r="F10" s="88">
        <v>0</v>
      </c>
      <c r="G10" s="10" t="s">
        <v>159</v>
      </c>
      <c r="H10" s="88">
        <v>0</v>
      </c>
      <c r="I10" s="10" t="s">
        <v>241</v>
      </c>
      <c r="J10" s="88">
        <v>0</v>
      </c>
      <c r="K10" s="10" t="s">
        <v>241</v>
      </c>
      <c r="L10" s="88">
        <v>0</v>
      </c>
      <c r="M10" s="10" t="s">
        <v>159</v>
      </c>
      <c r="N10" s="88">
        <v>0</v>
      </c>
      <c r="O10" s="10" t="s">
        <v>241</v>
      </c>
      <c r="P10" s="88">
        <v>0</v>
      </c>
      <c r="Q10" s="10" t="s">
        <v>241</v>
      </c>
      <c r="R10" s="88">
        <v>0</v>
      </c>
      <c r="S10" s="10" t="s">
        <v>159</v>
      </c>
    </row>
    <row r="11" spans="1:19" x14ac:dyDescent="0.25">
      <c r="A11" s="12" t="s">
        <v>174</v>
      </c>
      <c r="B11" s="88">
        <v>0</v>
      </c>
      <c r="C11" s="10" t="s">
        <v>241</v>
      </c>
      <c r="D11" s="88">
        <v>0</v>
      </c>
      <c r="E11" s="10" t="s">
        <v>241</v>
      </c>
      <c r="F11" s="88">
        <v>1.0125413671542001</v>
      </c>
      <c r="G11" s="10" t="s">
        <v>159</v>
      </c>
      <c r="H11" s="88">
        <v>0</v>
      </c>
      <c r="I11" s="10" t="s">
        <v>241</v>
      </c>
      <c r="J11" s="88">
        <v>0</v>
      </c>
      <c r="K11" s="10" t="s">
        <v>241</v>
      </c>
      <c r="L11" s="88">
        <v>0</v>
      </c>
      <c r="M11" s="10" t="s">
        <v>159</v>
      </c>
      <c r="N11" s="88">
        <v>0</v>
      </c>
      <c r="O11" s="10" t="s">
        <v>241</v>
      </c>
      <c r="P11" s="88">
        <v>0</v>
      </c>
      <c r="Q11" s="10" t="s">
        <v>241</v>
      </c>
      <c r="R11" s="88">
        <v>9.7097599258288599E-3</v>
      </c>
      <c r="S11" s="10" t="s">
        <v>159</v>
      </c>
    </row>
    <row r="12" spans="1:19" x14ac:dyDescent="0.25">
      <c r="A12" s="12" t="s">
        <v>175</v>
      </c>
      <c r="B12" s="88">
        <v>0</v>
      </c>
      <c r="C12" s="10" t="s">
        <v>241</v>
      </c>
      <c r="D12" s="88">
        <v>0</v>
      </c>
      <c r="E12" s="10" t="s">
        <v>241</v>
      </c>
      <c r="F12" s="88">
        <v>39.300083531827802</v>
      </c>
      <c r="G12" s="10" t="s">
        <v>159</v>
      </c>
      <c r="H12" s="88">
        <v>0</v>
      </c>
      <c r="I12" s="10" t="s">
        <v>241</v>
      </c>
      <c r="J12" s="88">
        <v>0</v>
      </c>
      <c r="K12" s="10" t="s">
        <v>241</v>
      </c>
      <c r="L12" s="88">
        <v>0</v>
      </c>
      <c r="M12" s="10" t="s">
        <v>159</v>
      </c>
      <c r="N12" s="88">
        <v>0</v>
      </c>
      <c r="O12" s="10" t="s">
        <v>241</v>
      </c>
      <c r="P12" s="88">
        <v>0</v>
      </c>
      <c r="Q12" s="10" t="s">
        <v>241</v>
      </c>
      <c r="R12" s="88">
        <v>0.37950688198780202</v>
      </c>
      <c r="S12" s="10" t="s">
        <v>159</v>
      </c>
    </row>
    <row r="13" spans="1:19" x14ac:dyDescent="0.25">
      <c r="A13" s="12" t="s">
        <v>176</v>
      </c>
      <c r="B13" s="88">
        <v>0</v>
      </c>
      <c r="C13" s="10" t="s">
        <v>241</v>
      </c>
      <c r="D13" s="88">
        <v>0</v>
      </c>
      <c r="E13" s="10" t="s">
        <v>241</v>
      </c>
      <c r="F13" s="88">
        <v>105.825911105374</v>
      </c>
      <c r="G13" s="10" t="s">
        <v>159</v>
      </c>
      <c r="H13" s="88">
        <v>0</v>
      </c>
      <c r="I13" s="10" t="s">
        <v>241</v>
      </c>
      <c r="J13" s="88">
        <v>0</v>
      </c>
      <c r="K13" s="10" t="s">
        <v>241</v>
      </c>
      <c r="L13" s="88">
        <v>4.2534729606723901E-2</v>
      </c>
      <c r="M13" s="10" t="s">
        <v>180</v>
      </c>
      <c r="N13" s="88">
        <v>0</v>
      </c>
      <c r="O13" s="10" t="s">
        <v>241</v>
      </c>
      <c r="P13" s="88">
        <v>0</v>
      </c>
      <c r="Q13" s="10" t="s">
        <v>241</v>
      </c>
      <c r="R13" s="88">
        <v>1.0257434383181101</v>
      </c>
      <c r="S13" s="10" t="s">
        <v>159</v>
      </c>
    </row>
    <row r="14" spans="1:19" x14ac:dyDescent="0.25">
      <c r="A14" s="12" t="s">
        <v>177</v>
      </c>
      <c r="B14" s="88">
        <v>0</v>
      </c>
      <c r="C14" s="10" t="s">
        <v>241</v>
      </c>
      <c r="D14" s="88">
        <v>0</v>
      </c>
      <c r="E14" s="10" t="s">
        <v>241</v>
      </c>
      <c r="F14" s="88">
        <v>106.731928779173</v>
      </c>
      <c r="G14" s="10" t="s">
        <v>159</v>
      </c>
      <c r="H14" s="88">
        <v>0</v>
      </c>
      <c r="I14" s="10" t="s">
        <v>284</v>
      </c>
      <c r="J14" s="88">
        <v>0</v>
      </c>
      <c r="K14" s="10" t="s">
        <v>241</v>
      </c>
      <c r="L14" s="88">
        <v>0.36126861732903998</v>
      </c>
      <c r="M14" s="10" t="s">
        <v>180</v>
      </c>
      <c r="N14" s="88">
        <v>0</v>
      </c>
      <c r="O14" s="10" t="s">
        <v>241</v>
      </c>
      <c r="P14" s="88">
        <v>0</v>
      </c>
      <c r="Q14" s="10" t="s">
        <v>241</v>
      </c>
      <c r="R14" s="88">
        <v>1.03817510245514</v>
      </c>
      <c r="S14" s="10" t="s">
        <v>159</v>
      </c>
    </row>
    <row r="15" spans="1:19" x14ac:dyDescent="0.25">
      <c r="A15" s="12" t="s">
        <v>178</v>
      </c>
      <c r="B15" s="88">
        <v>0</v>
      </c>
      <c r="C15" s="10" t="s">
        <v>241</v>
      </c>
      <c r="D15" s="88">
        <v>0</v>
      </c>
      <c r="E15" s="10" t="s">
        <v>241</v>
      </c>
      <c r="F15" s="88">
        <v>130.87839127760199</v>
      </c>
      <c r="G15" s="10" t="s">
        <v>159</v>
      </c>
      <c r="H15" s="88">
        <v>0</v>
      </c>
      <c r="I15" s="10" t="s">
        <v>241</v>
      </c>
      <c r="J15" s="88">
        <v>0</v>
      </c>
      <c r="K15" s="10" t="s">
        <v>241</v>
      </c>
      <c r="L15" s="88">
        <v>9.2204268778237494E-2</v>
      </c>
      <c r="M15" s="10" t="s">
        <v>180</v>
      </c>
      <c r="N15" s="88">
        <v>0</v>
      </c>
      <c r="O15" s="10" t="s">
        <v>241</v>
      </c>
      <c r="P15" s="88">
        <v>0</v>
      </c>
      <c r="Q15" s="10" t="s">
        <v>241</v>
      </c>
      <c r="R15" s="88">
        <v>1.25032610093327</v>
      </c>
      <c r="S15" s="10" t="s">
        <v>159</v>
      </c>
    </row>
    <row r="16" spans="1:19" x14ac:dyDescent="0.25">
      <c r="A16" s="12" t="s">
        <v>182</v>
      </c>
      <c r="B16" s="88">
        <v>0</v>
      </c>
      <c r="C16" s="10" t="s">
        <v>241</v>
      </c>
      <c r="D16" s="88">
        <v>0</v>
      </c>
      <c r="E16" s="10" t="s">
        <v>241</v>
      </c>
      <c r="F16" s="88">
        <v>103.454833597464</v>
      </c>
      <c r="G16" s="10" t="s">
        <v>159</v>
      </c>
      <c r="H16" s="88">
        <v>0</v>
      </c>
      <c r="I16" s="10" t="s">
        <v>241</v>
      </c>
      <c r="J16" s="88">
        <v>0</v>
      </c>
      <c r="K16" s="10" t="s">
        <v>241</v>
      </c>
      <c r="L16" s="88">
        <v>0</v>
      </c>
      <c r="M16" s="10" t="s">
        <v>241</v>
      </c>
      <c r="N16" s="88">
        <v>0</v>
      </c>
      <c r="O16" s="10" t="s">
        <v>241</v>
      </c>
      <c r="P16" s="88">
        <v>0</v>
      </c>
      <c r="Q16" s="10" t="s">
        <v>241</v>
      </c>
      <c r="R16" s="88">
        <v>0.97640533265687002</v>
      </c>
      <c r="S16" s="10" t="s">
        <v>159</v>
      </c>
    </row>
    <row r="17" spans="1:19" x14ac:dyDescent="0.25">
      <c r="A17" s="12" t="s">
        <v>183</v>
      </c>
      <c r="B17" s="88">
        <v>0</v>
      </c>
      <c r="C17" s="10" t="s">
        <v>241</v>
      </c>
      <c r="D17" s="88">
        <v>0</v>
      </c>
      <c r="E17" s="10" t="s">
        <v>241</v>
      </c>
      <c r="F17" s="88">
        <v>97.9166666666667</v>
      </c>
      <c r="G17" s="10" t="s">
        <v>159</v>
      </c>
      <c r="H17" s="88">
        <v>0</v>
      </c>
      <c r="I17" s="10" t="s">
        <v>241</v>
      </c>
      <c r="J17" s="88">
        <v>0</v>
      </c>
      <c r="K17" s="10" t="s">
        <v>241</v>
      </c>
      <c r="L17" s="88">
        <v>0</v>
      </c>
      <c r="M17" s="10" t="s">
        <v>241</v>
      </c>
      <c r="N17" s="88">
        <v>0</v>
      </c>
      <c r="O17" s="10" t="s">
        <v>241</v>
      </c>
      <c r="P17" s="88">
        <v>0</v>
      </c>
      <c r="Q17" s="10" t="s">
        <v>241</v>
      </c>
      <c r="R17" s="88">
        <v>0.92415199468868203</v>
      </c>
      <c r="S17" s="10" t="s">
        <v>159</v>
      </c>
    </row>
    <row r="18" spans="1:19" x14ac:dyDescent="0.25">
      <c r="A18" s="12" t="s">
        <v>184</v>
      </c>
      <c r="B18" s="88">
        <v>0</v>
      </c>
      <c r="C18" s="10" t="s">
        <v>241</v>
      </c>
      <c r="D18" s="88">
        <v>0</v>
      </c>
      <c r="E18" s="10" t="s">
        <v>241</v>
      </c>
      <c r="F18" s="88">
        <v>100.421343534521</v>
      </c>
      <c r="G18" s="10" t="s">
        <v>159</v>
      </c>
      <c r="H18" s="88">
        <v>0</v>
      </c>
      <c r="I18" s="10" t="s">
        <v>241</v>
      </c>
      <c r="J18" s="88">
        <v>0</v>
      </c>
      <c r="K18" s="10" t="s">
        <v>241</v>
      </c>
      <c r="L18" s="88">
        <v>0</v>
      </c>
      <c r="M18" s="10" t="s">
        <v>241</v>
      </c>
      <c r="N18" s="88">
        <v>0</v>
      </c>
      <c r="O18" s="10" t="s">
        <v>241</v>
      </c>
      <c r="P18" s="88">
        <v>0</v>
      </c>
      <c r="Q18" s="10" t="s">
        <v>241</v>
      </c>
      <c r="R18" s="88">
        <v>0.95244889375381903</v>
      </c>
      <c r="S18" s="10" t="s">
        <v>159</v>
      </c>
    </row>
    <row r="19" spans="1:19" x14ac:dyDescent="0.25">
      <c r="A19" s="12" t="s">
        <v>185</v>
      </c>
      <c r="B19" s="88">
        <v>0</v>
      </c>
      <c r="C19" s="10" t="s">
        <v>241</v>
      </c>
      <c r="D19" s="88">
        <v>0</v>
      </c>
      <c r="E19" s="10" t="s">
        <v>241</v>
      </c>
      <c r="F19" s="88">
        <v>45.286832115623703</v>
      </c>
      <c r="G19" s="10" t="s">
        <v>159</v>
      </c>
      <c r="H19" s="88">
        <v>0</v>
      </c>
      <c r="I19" s="10" t="s">
        <v>241</v>
      </c>
      <c r="J19" s="88">
        <v>0</v>
      </c>
      <c r="K19" s="10" t="s">
        <v>241</v>
      </c>
      <c r="L19" s="88">
        <v>0</v>
      </c>
      <c r="M19" s="10" t="s">
        <v>241</v>
      </c>
      <c r="N19" s="88">
        <v>0</v>
      </c>
      <c r="O19" s="10" t="s">
        <v>241</v>
      </c>
      <c r="P19" s="88">
        <v>0</v>
      </c>
      <c r="Q19" s="10" t="s">
        <v>241</v>
      </c>
      <c r="R19" s="88">
        <v>0.43197061991017999</v>
      </c>
      <c r="S19" s="10" t="s">
        <v>159</v>
      </c>
    </row>
    <row r="20" spans="1:19" x14ac:dyDescent="0.25">
      <c r="A20" s="12" t="s">
        <v>186</v>
      </c>
      <c r="B20" s="88">
        <v>0</v>
      </c>
      <c r="C20" s="10" t="s">
        <v>241</v>
      </c>
      <c r="D20" s="88">
        <v>0</v>
      </c>
      <c r="E20" s="10" t="s">
        <v>241</v>
      </c>
      <c r="F20" s="88">
        <v>24.291810934857899</v>
      </c>
      <c r="G20" s="10" t="s">
        <v>159</v>
      </c>
      <c r="H20" s="88">
        <v>0</v>
      </c>
      <c r="I20" s="10" t="s">
        <v>241</v>
      </c>
      <c r="J20" s="88">
        <v>0</v>
      </c>
      <c r="K20" s="10" t="s">
        <v>241</v>
      </c>
      <c r="L20" s="88">
        <v>0</v>
      </c>
      <c r="M20" s="10" t="s">
        <v>241</v>
      </c>
      <c r="N20" s="88">
        <v>0</v>
      </c>
      <c r="O20" s="10" t="s">
        <v>241</v>
      </c>
      <c r="P20" s="88">
        <v>0</v>
      </c>
      <c r="Q20" s="10" t="s">
        <v>241</v>
      </c>
      <c r="R20" s="88">
        <v>0.234067438795415</v>
      </c>
      <c r="S20" s="10" t="s">
        <v>159</v>
      </c>
    </row>
    <row r="21" spans="1:19" x14ac:dyDescent="0.25">
      <c r="A21" s="12" t="s">
        <v>188</v>
      </c>
      <c r="B21" s="88">
        <v>0</v>
      </c>
      <c r="C21" s="10" t="s">
        <v>241</v>
      </c>
      <c r="D21" s="88">
        <v>0</v>
      </c>
      <c r="E21" s="10" t="s">
        <v>241</v>
      </c>
      <c r="F21" s="88">
        <v>4.7313806802991802</v>
      </c>
      <c r="G21" s="10" t="s">
        <v>159</v>
      </c>
      <c r="H21" s="88">
        <v>0</v>
      </c>
      <c r="I21" s="10" t="s">
        <v>241</v>
      </c>
      <c r="J21" s="88">
        <v>0</v>
      </c>
      <c r="K21" s="10" t="s">
        <v>241</v>
      </c>
      <c r="L21" s="88">
        <v>0</v>
      </c>
      <c r="M21" s="10" t="s">
        <v>241</v>
      </c>
      <c r="N21" s="88">
        <v>0</v>
      </c>
      <c r="O21" s="10" t="s">
        <v>241</v>
      </c>
      <c r="P21" s="88">
        <v>0</v>
      </c>
      <c r="Q21" s="10" t="s">
        <v>241</v>
      </c>
      <c r="R21" s="88">
        <v>4.6163317263221398E-2</v>
      </c>
      <c r="S21" s="10" t="s">
        <v>159</v>
      </c>
    </row>
    <row r="22" spans="1:19" x14ac:dyDescent="0.25">
      <c r="A22" s="12" t="s">
        <v>189</v>
      </c>
      <c r="B22" s="88">
        <v>0</v>
      </c>
      <c r="C22" s="10" t="s">
        <v>241</v>
      </c>
      <c r="D22" s="88">
        <v>0</v>
      </c>
      <c r="E22" s="10" t="s">
        <v>241</v>
      </c>
      <c r="F22" s="88">
        <v>0</v>
      </c>
      <c r="G22" s="10" t="s">
        <v>159</v>
      </c>
      <c r="H22" s="88">
        <v>0</v>
      </c>
      <c r="I22" s="10" t="s">
        <v>241</v>
      </c>
      <c r="J22" s="88">
        <v>0</v>
      </c>
      <c r="K22" s="10" t="s">
        <v>241</v>
      </c>
      <c r="L22" s="88">
        <v>0</v>
      </c>
      <c r="M22" s="10" t="s">
        <v>241</v>
      </c>
      <c r="N22" s="88">
        <v>0</v>
      </c>
      <c r="O22" s="10" t="s">
        <v>241</v>
      </c>
      <c r="P22" s="88">
        <v>0</v>
      </c>
      <c r="Q22" s="10" t="s">
        <v>241</v>
      </c>
      <c r="R22" s="88">
        <v>0</v>
      </c>
      <c r="S22" s="10" t="s">
        <v>159</v>
      </c>
    </row>
    <row r="23" spans="1:19" x14ac:dyDescent="0.25">
      <c r="A23" s="12" t="s">
        <v>190</v>
      </c>
      <c r="B23" s="88">
        <v>0</v>
      </c>
      <c r="C23" s="10" t="s">
        <v>241</v>
      </c>
      <c r="D23" s="88">
        <v>0</v>
      </c>
      <c r="E23" s="10" t="s">
        <v>241</v>
      </c>
      <c r="F23" s="88">
        <v>0</v>
      </c>
      <c r="G23" s="10" t="s">
        <v>159</v>
      </c>
      <c r="H23" s="88">
        <v>0</v>
      </c>
      <c r="I23" s="10" t="s">
        <v>241</v>
      </c>
      <c r="J23" s="88">
        <v>0</v>
      </c>
      <c r="K23" s="10" t="s">
        <v>241</v>
      </c>
      <c r="L23" s="88">
        <v>0</v>
      </c>
      <c r="M23" s="10" t="s">
        <v>241</v>
      </c>
      <c r="N23" s="88">
        <v>0</v>
      </c>
      <c r="O23" s="10" t="s">
        <v>241</v>
      </c>
      <c r="P23" s="88">
        <v>0</v>
      </c>
      <c r="Q23" s="10" t="s">
        <v>241</v>
      </c>
      <c r="R23" s="88">
        <v>0</v>
      </c>
      <c r="S23" s="10" t="s">
        <v>159</v>
      </c>
    </row>
    <row r="24" spans="1:19" x14ac:dyDescent="0.25">
      <c r="A24" s="12" t="s">
        <v>191</v>
      </c>
      <c r="B24" s="88">
        <v>0</v>
      </c>
      <c r="C24" s="10" t="s">
        <v>241</v>
      </c>
      <c r="D24" s="88">
        <v>0</v>
      </c>
      <c r="E24" s="10" t="s">
        <v>241</v>
      </c>
      <c r="F24" s="88">
        <v>0</v>
      </c>
      <c r="G24" s="10" t="s">
        <v>159</v>
      </c>
      <c r="H24" s="88">
        <v>0</v>
      </c>
      <c r="I24" s="10" t="s">
        <v>241</v>
      </c>
      <c r="J24" s="88">
        <v>0</v>
      </c>
      <c r="K24" s="10" t="s">
        <v>241</v>
      </c>
      <c r="L24" s="88">
        <v>0</v>
      </c>
      <c r="M24" s="10" t="s">
        <v>241</v>
      </c>
      <c r="N24" s="88">
        <v>0</v>
      </c>
      <c r="O24" s="10" t="s">
        <v>241</v>
      </c>
      <c r="P24" s="88">
        <v>0</v>
      </c>
      <c r="Q24" s="10" t="s">
        <v>241</v>
      </c>
      <c r="R24" s="88">
        <v>0</v>
      </c>
      <c r="S24" s="10" t="s">
        <v>159</v>
      </c>
    </row>
    <row r="25" spans="1:19" x14ac:dyDescent="0.25">
      <c r="A25" s="12" t="s">
        <v>192</v>
      </c>
      <c r="B25" s="88">
        <v>0</v>
      </c>
      <c r="C25" s="10" t="s">
        <v>241</v>
      </c>
      <c r="D25" s="88">
        <v>0</v>
      </c>
      <c r="E25" s="10" t="s">
        <v>241</v>
      </c>
      <c r="F25" s="88">
        <v>0</v>
      </c>
      <c r="G25" s="10" t="s">
        <v>159</v>
      </c>
      <c r="H25" s="88">
        <v>0</v>
      </c>
      <c r="I25" s="10" t="s">
        <v>241</v>
      </c>
      <c r="J25" s="88">
        <v>0</v>
      </c>
      <c r="K25" s="10" t="s">
        <v>241</v>
      </c>
      <c r="L25" s="88">
        <v>0</v>
      </c>
      <c r="M25" s="10" t="s">
        <v>241</v>
      </c>
      <c r="N25" s="88">
        <v>0</v>
      </c>
      <c r="O25" s="10" t="s">
        <v>241</v>
      </c>
      <c r="P25" s="88">
        <v>0</v>
      </c>
      <c r="Q25" s="10" t="s">
        <v>241</v>
      </c>
      <c r="R25" s="88">
        <v>0</v>
      </c>
      <c r="S25" s="10" t="s">
        <v>159</v>
      </c>
    </row>
    <row r="26" spans="1:19" x14ac:dyDescent="0.25">
      <c r="A26" s="12" t="s">
        <v>193</v>
      </c>
      <c r="B26" s="88">
        <v>0</v>
      </c>
      <c r="C26" s="10" t="s">
        <v>241</v>
      </c>
      <c r="D26" s="88">
        <v>0</v>
      </c>
      <c r="E26" s="10" t="s">
        <v>241</v>
      </c>
      <c r="F26" s="88">
        <v>0</v>
      </c>
      <c r="G26" s="10" t="s">
        <v>159</v>
      </c>
      <c r="H26" s="88">
        <v>0</v>
      </c>
      <c r="I26" s="10" t="s">
        <v>241</v>
      </c>
      <c r="J26" s="88">
        <v>0</v>
      </c>
      <c r="K26" s="10" t="s">
        <v>241</v>
      </c>
      <c r="L26" s="88">
        <v>0</v>
      </c>
      <c r="M26" s="10" t="s">
        <v>241</v>
      </c>
      <c r="N26" s="88">
        <v>0</v>
      </c>
      <c r="O26" s="10" t="s">
        <v>241</v>
      </c>
      <c r="P26" s="88">
        <v>0</v>
      </c>
      <c r="Q26" s="10" t="s">
        <v>241</v>
      </c>
      <c r="R26" s="88">
        <v>0</v>
      </c>
      <c r="S26" s="10" t="s">
        <v>159</v>
      </c>
    </row>
    <row r="27" spans="1:19" x14ac:dyDescent="0.25">
      <c r="A27" s="12" t="s">
        <v>194</v>
      </c>
      <c r="B27" s="88">
        <v>0</v>
      </c>
      <c r="C27" s="10" t="s">
        <v>241</v>
      </c>
      <c r="D27" s="88">
        <v>0</v>
      </c>
      <c r="E27" s="10" t="s">
        <v>241</v>
      </c>
      <c r="F27" s="88">
        <v>0</v>
      </c>
      <c r="G27" s="10" t="s">
        <v>159</v>
      </c>
      <c r="H27" s="88">
        <v>0</v>
      </c>
      <c r="I27" s="10" t="s">
        <v>241</v>
      </c>
      <c r="J27" s="88">
        <v>0</v>
      </c>
      <c r="K27" s="10" t="s">
        <v>241</v>
      </c>
      <c r="L27" s="88">
        <v>0</v>
      </c>
      <c r="M27" s="10" t="s">
        <v>241</v>
      </c>
      <c r="N27" s="88">
        <v>0</v>
      </c>
      <c r="O27" s="10" t="s">
        <v>241</v>
      </c>
      <c r="P27" s="88">
        <v>0</v>
      </c>
      <c r="Q27" s="10" t="s">
        <v>241</v>
      </c>
      <c r="R27" s="88">
        <v>0</v>
      </c>
      <c r="S27" s="10" t="s">
        <v>159</v>
      </c>
    </row>
    <row r="28" spans="1:19" x14ac:dyDescent="0.25">
      <c r="A28" s="12" t="s">
        <v>196</v>
      </c>
      <c r="B28" s="88">
        <v>0</v>
      </c>
      <c r="C28" s="10" t="s">
        <v>241</v>
      </c>
      <c r="D28" s="88">
        <v>0</v>
      </c>
      <c r="E28" s="10" t="s">
        <v>241</v>
      </c>
      <c r="F28" s="88">
        <v>4.3795900156296599E-2</v>
      </c>
      <c r="G28" s="10" t="s">
        <v>159</v>
      </c>
      <c r="H28" s="88">
        <v>0</v>
      </c>
      <c r="I28" s="10" t="s">
        <v>241</v>
      </c>
      <c r="J28" s="88">
        <v>0</v>
      </c>
      <c r="K28" s="10" t="s">
        <v>241</v>
      </c>
      <c r="L28" s="88">
        <v>0</v>
      </c>
      <c r="M28" s="10" t="s">
        <v>241</v>
      </c>
      <c r="N28" s="88">
        <v>0</v>
      </c>
      <c r="O28" s="10" t="s">
        <v>241</v>
      </c>
      <c r="P28" s="88">
        <v>0</v>
      </c>
      <c r="Q28" s="10" t="s">
        <v>241</v>
      </c>
      <c r="R28" s="88">
        <v>4.3002545213144801E-4</v>
      </c>
      <c r="S28" s="10" t="s">
        <v>159</v>
      </c>
    </row>
    <row r="29" spans="1:19" x14ac:dyDescent="0.25">
      <c r="A29" s="12" t="s">
        <v>197</v>
      </c>
      <c r="B29" s="88">
        <v>0</v>
      </c>
      <c r="C29" s="10" t="s">
        <v>241</v>
      </c>
      <c r="D29" s="88">
        <v>0</v>
      </c>
      <c r="E29" s="10" t="s">
        <v>241</v>
      </c>
      <c r="F29" s="88">
        <v>2.4843267012059699E-2</v>
      </c>
      <c r="G29" s="10" t="s">
        <v>159</v>
      </c>
      <c r="H29" s="88">
        <v>0</v>
      </c>
      <c r="I29" s="10" t="s">
        <v>241</v>
      </c>
      <c r="J29" s="88">
        <v>0</v>
      </c>
      <c r="K29" s="10" t="s">
        <v>241</v>
      </c>
      <c r="L29" s="88">
        <v>0</v>
      </c>
      <c r="M29" s="10" t="s">
        <v>241</v>
      </c>
      <c r="N29" s="88">
        <v>0</v>
      </c>
      <c r="O29" s="10" t="s">
        <v>241</v>
      </c>
      <c r="P29" s="88">
        <v>0</v>
      </c>
      <c r="Q29" s="10" t="s">
        <v>241</v>
      </c>
      <c r="R29" s="88">
        <v>2.4123638163817501E-4</v>
      </c>
      <c r="S29" s="10" t="s">
        <v>159</v>
      </c>
    </row>
    <row r="30" spans="1:19" x14ac:dyDescent="0.25">
      <c r="A30" s="12" t="s">
        <v>199</v>
      </c>
      <c r="B30" s="88">
        <v>0</v>
      </c>
      <c r="C30" s="10" t="s">
        <v>241</v>
      </c>
      <c r="D30" s="88">
        <v>0</v>
      </c>
      <c r="E30" s="10" t="s">
        <v>241</v>
      </c>
      <c r="F30" s="88">
        <v>5.4212001452881601E-3</v>
      </c>
      <c r="G30" s="10" t="s">
        <v>159</v>
      </c>
      <c r="H30" s="88">
        <v>0</v>
      </c>
      <c r="I30" s="10" t="s">
        <v>241</v>
      </c>
      <c r="J30" s="88">
        <v>0</v>
      </c>
      <c r="K30" s="10" t="s">
        <v>241</v>
      </c>
      <c r="L30" s="88">
        <v>0</v>
      </c>
      <c r="M30" s="10" t="s">
        <v>241</v>
      </c>
      <c r="N30" s="88">
        <v>0</v>
      </c>
      <c r="O30" s="10" t="s">
        <v>241</v>
      </c>
      <c r="P30" s="88">
        <v>0</v>
      </c>
      <c r="Q30" s="10" t="s">
        <v>241</v>
      </c>
      <c r="R30" s="88">
        <v>5.1923984843908103E-5</v>
      </c>
      <c r="S30" s="10" t="s">
        <v>159</v>
      </c>
    </row>
    <row r="31" spans="1:19" x14ac:dyDescent="0.25">
      <c r="A31" s="12" t="s">
        <v>200</v>
      </c>
      <c r="B31" s="88">
        <v>0</v>
      </c>
      <c r="C31" s="10" t="s">
        <v>241</v>
      </c>
      <c r="D31" s="88">
        <v>0</v>
      </c>
      <c r="E31" s="10" t="s">
        <v>241</v>
      </c>
      <c r="F31" s="88">
        <v>4.4381868541773501</v>
      </c>
      <c r="G31" s="10" t="s">
        <v>255</v>
      </c>
      <c r="H31" s="88">
        <v>0</v>
      </c>
      <c r="I31" s="10" t="s">
        <v>241</v>
      </c>
      <c r="J31" s="88">
        <v>0</v>
      </c>
      <c r="K31" s="10" t="s">
        <v>241</v>
      </c>
      <c r="L31" s="88">
        <v>0</v>
      </c>
      <c r="M31" s="10" t="s">
        <v>241</v>
      </c>
      <c r="N31" s="88">
        <v>0</v>
      </c>
      <c r="O31" s="10" t="s">
        <v>241</v>
      </c>
      <c r="P31" s="88">
        <v>0</v>
      </c>
      <c r="Q31" s="10" t="s">
        <v>241</v>
      </c>
      <c r="R31" s="88">
        <v>4.1759357465409201E-2</v>
      </c>
      <c r="S31" s="10" t="s">
        <v>159</v>
      </c>
    </row>
    <row r="32" spans="1:19" x14ac:dyDescent="0.25">
      <c r="A32" s="15" t="s">
        <v>203</v>
      </c>
      <c r="B32" s="89">
        <v>0</v>
      </c>
      <c r="C32" s="14" t="s">
        <v>241</v>
      </c>
      <c r="D32" s="89">
        <v>0</v>
      </c>
      <c r="E32" s="14" t="s">
        <v>241</v>
      </c>
      <c r="F32" s="89">
        <v>20.5503592246171</v>
      </c>
      <c r="G32" s="14" t="s">
        <v>159</v>
      </c>
      <c r="H32" s="89">
        <v>0</v>
      </c>
      <c r="I32" s="14" t="s">
        <v>241</v>
      </c>
      <c r="J32" s="89">
        <v>0</v>
      </c>
      <c r="K32" s="14" t="s">
        <v>241</v>
      </c>
      <c r="L32" s="89">
        <v>0</v>
      </c>
      <c r="M32" s="14" t="s">
        <v>241</v>
      </c>
      <c r="N32" s="89">
        <v>0</v>
      </c>
      <c r="O32" s="14" t="s">
        <v>241</v>
      </c>
      <c r="P32" s="89">
        <v>0</v>
      </c>
      <c r="Q32" s="14" t="s">
        <v>241</v>
      </c>
      <c r="R32" s="89">
        <v>0.19049392108264099</v>
      </c>
      <c r="S32" s="14" t="s">
        <v>159</v>
      </c>
    </row>
    <row r="34" spans="1:2" x14ac:dyDescent="0.25">
      <c r="A34" s="16" t="s">
        <v>204</v>
      </c>
      <c r="B34" s="16" t="s">
        <v>218</v>
      </c>
    </row>
    <row r="36" spans="1:2" x14ac:dyDescent="0.25">
      <c r="B36" s="16" t="s">
        <v>292</v>
      </c>
    </row>
    <row r="37" spans="1:2" x14ac:dyDescent="0.25">
      <c r="B37" s="16" t="s">
        <v>286</v>
      </c>
    </row>
    <row r="38" spans="1:2" x14ac:dyDescent="0.25">
      <c r="B38" s="16" t="s">
        <v>287</v>
      </c>
    </row>
    <row r="40" spans="1:2" x14ac:dyDescent="0.25">
      <c r="B40" s="16" t="s">
        <v>244</v>
      </c>
    </row>
    <row r="43" spans="1:2" x14ac:dyDescent="0.25">
      <c r="A43" s="17" t="str">
        <f>HYPERLINK("#'INTERACTIVE_GAMING 6'!A2", "&lt;&lt;&lt; Previous table")</f>
        <v>&lt;&lt;&lt; Previous table</v>
      </c>
    </row>
    <row r="44" spans="1:2" x14ac:dyDescent="0.25">
      <c r="A44" s="17" t="str">
        <f>HYPERLINK("#'INTERACTIVE_GAMING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47"/>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HYPERLINK("#'INDEX'!B7", "Link to index")</f>
        <v>Link to index</v>
      </c>
    </row>
    <row r="2" spans="1:19" ht="15.75" customHeight="1" x14ac:dyDescent="0.25">
      <c r="A2" s="287" t="s">
        <v>213</v>
      </c>
      <c r="B2" s="286"/>
      <c r="C2" s="286"/>
      <c r="D2" s="286"/>
      <c r="E2" s="286"/>
      <c r="F2" s="286"/>
      <c r="G2" s="286"/>
      <c r="H2" s="286"/>
      <c r="I2" s="286"/>
      <c r="J2" s="286"/>
      <c r="K2" s="286"/>
      <c r="L2" s="286"/>
      <c r="M2" s="286"/>
      <c r="N2" s="286"/>
      <c r="O2" s="286"/>
      <c r="P2" s="286"/>
      <c r="Q2" s="286"/>
      <c r="R2" s="286"/>
      <c r="S2" s="286"/>
    </row>
    <row r="3" spans="1:19" ht="15.75" customHeight="1" x14ac:dyDescent="0.25">
      <c r="A3" s="287" t="s">
        <v>25</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18">
        <v>348.93902680626201</v>
      </c>
      <c r="C7" s="10" t="s">
        <v>159</v>
      </c>
      <c r="D7" s="18">
        <v>0</v>
      </c>
      <c r="E7" s="10" t="s">
        <v>159</v>
      </c>
      <c r="F7" s="18">
        <v>600.62899369085198</v>
      </c>
      <c r="G7" s="10" t="s">
        <v>159</v>
      </c>
      <c r="H7" s="18">
        <v>3087.60779337539</v>
      </c>
      <c r="I7" s="10" t="s">
        <v>159</v>
      </c>
      <c r="J7" s="18">
        <v>583.40356309148297</v>
      </c>
      <c r="K7" s="10" t="s">
        <v>159</v>
      </c>
      <c r="L7" s="18">
        <v>1572.7024353312299</v>
      </c>
      <c r="M7" s="10" t="s">
        <v>159</v>
      </c>
      <c r="N7" s="18">
        <v>5339.9564826498399</v>
      </c>
      <c r="O7" s="10" t="s">
        <v>159</v>
      </c>
      <c r="P7" s="18">
        <v>3637.5204037854901</v>
      </c>
      <c r="Q7" s="10" t="s">
        <v>159</v>
      </c>
      <c r="R7" s="18">
        <v>15170.7586987306</v>
      </c>
      <c r="S7" s="10" t="s">
        <v>159</v>
      </c>
    </row>
    <row r="8" spans="1:19" x14ac:dyDescent="0.25">
      <c r="A8" s="12" t="s">
        <v>171</v>
      </c>
      <c r="B8" s="18">
        <v>247.598186030547</v>
      </c>
      <c r="C8" s="10" t="s">
        <v>159</v>
      </c>
      <c r="D8" s="18">
        <v>2888.12405446294</v>
      </c>
      <c r="E8" s="10" t="s">
        <v>159</v>
      </c>
      <c r="F8" s="18">
        <v>912.65945385779105</v>
      </c>
      <c r="G8" s="10" t="s">
        <v>159</v>
      </c>
      <c r="H8" s="18">
        <v>4340.4951270801803</v>
      </c>
      <c r="I8" s="10" t="s">
        <v>159</v>
      </c>
      <c r="J8" s="18">
        <v>602.54144478063597</v>
      </c>
      <c r="K8" s="10" t="s">
        <v>159</v>
      </c>
      <c r="L8" s="18">
        <v>1561.1728320726199</v>
      </c>
      <c r="M8" s="10" t="s">
        <v>159</v>
      </c>
      <c r="N8" s="18">
        <v>6987.2437760968196</v>
      </c>
      <c r="O8" s="10" t="s">
        <v>159</v>
      </c>
      <c r="P8" s="18">
        <v>3580.4826565809399</v>
      </c>
      <c r="Q8" s="10" t="s">
        <v>159</v>
      </c>
      <c r="R8" s="18">
        <v>21120.3175309625</v>
      </c>
      <c r="S8" s="10" t="s">
        <v>159</v>
      </c>
    </row>
    <row r="9" spans="1:19" x14ac:dyDescent="0.25">
      <c r="A9" s="12" t="s">
        <v>172</v>
      </c>
      <c r="B9" s="18">
        <v>148.493179104478</v>
      </c>
      <c r="C9" s="10" t="s">
        <v>159</v>
      </c>
      <c r="D9" s="18">
        <v>3686.0759388059701</v>
      </c>
      <c r="E9" s="10" t="s">
        <v>159</v>
      </c>
      <c r="F9" s="18">
        <v>707.13422388059701</v>
      </c>
      <c r="G9" s="10" t="s">
        <v>159</v>
      </c>
      <c r="H9" s="18">
        <v>4973.3731343283598</v>
      </c>
      <c r="I9" s="10" t="s">
        <v>159</v>
      </c>
      <c r="J9" s="18">
        <v>458.65552238805998</v>
      </c>
      <c r="K9" s="10" t="s">
        <v>159</v>
      </c>
      <c r="L9" s="18">
        <v>1634.79264776119</v>
      </c>
      <c r="M9" s="10" t="s">
        <v>159</v>
      </c>
      <c r="N9" s="18">
        <v>11283.402465671599</v>
      </c>
      <c r="O9" s="10" t="s">
        <v>159</v>
      </c>
      <c r="P9" s="18">
        <v>3086.4270149253698</v>
      </c>
      <c r="Q9" s="10" t="s">
        <v>159</v>
      </c>
      <c r="R9" s="18">
        <v>25978.354126865699</v>
      </c>
      <c r="S9" s="10" t="s">
        <v>159</v>
      </c>
    </row>
    <row r="10" spans="1:19" x14ac:dyDescent="0.25">
      <c r="A10" s="12" t="s">
        <v>173</v>
      </c>
      <c r="B10" s="18">
        <v>144.15529253731299</v>
      </c>
      <c r="C10" s="10" t="s">
        <v>159</v>
      </c>
      <c r="D10" s="18">
        <v>4550.3585112608798</v>
      </c>
      <c r="E10" s="10" t="s">
        <v>159</v>
      </c>
      <c r="F10" s="18">
        <v>784.90707313432802</v>
      </c>
      <c r="G10" s="10" t="s">
        <v>159</v>
      </c>
      <c r="H10" s="18">
        <v>7732.9044776119399</v>
      </c>
      <c r="I10" s="10" t="s">
        <v>159</v>
      </c>
      <c r="J10" s="18">
        <v>487.659958208955</v>
      </c>
      <c r="K10" s="10" t="s">
        <v>159</v>
      </c>
      <c r="L10" s="18">
        <v>1640.1493850746299</v>
      </c>
      <c r="M10" s="10" t="s">
        <v>159</v>
      </c>
      <c r="N10" s="18">
        <v>22532.480022388099</v>
      </c>
      <c r="O10" s="10" t="s">
        <v>159</v>
      </c>
      <c r="P10" s="18">
        <v>2950.7040074626898</v>
      </c>
      <c r="Q10" s="10" t="s">
        <v>159</v>
      </c>
      <c r="R10" s="18">
        <v>40823.318727678801</v>
      </c>
      <c r="S10" s="10" t="s">
        <v>159</v>
      </c>
    </row>
    <row r="11" spans="1:19" x14ac:dyDescent="0.25">
      <c r="A11" s="12" t="s">
        <v>174</v>
      </c>
      <c r="B11" s="18">
        <v>169.602889380531</v>
      </c>
      <c r="C11" s="10" t="s">
        <v>159</v>
      </c>
      <c r="D11" s="18">
        <v>4834.2797762110404</v>
      </c>
      <c r="E11" s="10" t="s">
        <v>159</v>
      </c>
      <c r="F11" s="18">
        <v>907.74670501474895</v>
      </c>
      <c r="G11" s="10" t="s">
        <v>159</v>
      </c>
      <c r="H11" s="18">
        <v>8769.6504424778796</v>
      </c>
      <c r="I11" s="10" t="s">
        <v>159</v>
      </c>
      <c r="J11" s="18">
        <v>506.59705752212398</v>
      </c>
      <c r="K11" s="10" t="s">
        <v>159</v>
      </c>
      <c r="L11" s="18">
        <v>1691.20123451327</v>
      </c>
      <c r="M11" s="10" t="s">
        <v>159</v>
      </c>
      <c r="N11" s="18">
        <v>15526.0219085546</v>
      </c>
      <c r="O11" s="10" t="s">
        <v>159</v>
      </c>
      <c r="P11" s="18">
        <v>2322.12459734513</v>
      </c>
      <c r="Q11" s="10" t="s">
        <v>159</v>
      </c>
      <c r="R11" s="18">
        <v>34727.224611019301</v>
      </c>
      <c r="S11" s="10" t="s">
        <v>159</v>
      </c>
    </row>
    <row r="12" spans="1:19" x14ac:dyDescent="0.25">
      <c r="A12" s="12" t="s">
        <v>175</v>
      </c>
      <c r="B12" s="18">
        <v>149.87651296830001</v>
      </c>
      <c r="C12" s="10" t="s">
        <v>159</v>
      </c>
      <c r="D12" s="18">
        <v>4788.7906561888703</v>
      </c>
      <c r="E12" s="10" t="s">
        <v>159</v>
      </c>
      <c r="F12" s="18">
        <v>1006.33992795389</v>
      </c>
      <c r="G12" s="10" t="s">
        <v>159</v>
      </c>
      <c r="H12" s="18">
        <v>9726.1354466858793</v>
      </c>
      <c r="I12" s="10" t="s">
        <v>159</v>
      </c>
      <c r="J12" s="18">
        <v>509.22837608069199</v>
      </c>
      <c r="K12" s="10" t="s">
        <v>159</v>
      </c>
      <c r="L12" s="18">
        <v>1525.4772904942399</v>
      </c>
      <c r="M12" s="10" t="s">
        <v>159</v>
      </c>
      <c r="N12" s="18">
        <v>17757.879403458199</v>
      </c>
      <c r="O12" s="10" t="s">
        <v>159</v>
      </c>
      <c r="P12" s="18">
        <v>2290.8183213256498</v>
      </c>
      <c r="Q12" s="10" t="s">
        <v>159</v>
      </c>
      <c r="R12" s="18">
        <v>37754.5459351557</v>
      </c>
      <c r="S12" s="10" t="s">
        <v>159</v>
      </c>
    </row>
    <row r="13" spans="1:19" x14ac:dyDescent="0.25">
      <c r="A13" s="12" t="s">
        <v>176</v>
      </c>
      <c r="B13" s="18">
        <v>146.184434782609</v>
      </c>
      <c r="C13" s="10" t="s">
        <v>159</v>
      </c>
      <c r="D13" s="18">
        <v>4910.9963799141296</v>
      </c>
      <c r="E13" s="10" t="s">
        <v>159</v>
      </c>
      <c r="F13" s="18">
        <v>1091.72067663044</v>
      </c>
      <c r="G13" s="10" t="s">
        <v>159</v>
      </c>
      <c r="H13" s="18">
        <v>9175.8274456521704</v>
      </c>
      <c r="I13" s="10" t="s">
        <v>159</v>
      </c>
      <c r="J13" s="18">
        <v>533.50904891304401</v>
      </c>
      <c r="K13" s="10" t="s">
        <v>159</v>
      </c>
      <c r="L13" s="18">
        <v>1528.1281861412999</v>
      </c>
      <c r="M13" s="10" t="s">
        <v>159</v>
      </c>
      <c r="N13" s="18">
        <v>16165.127680706501</v>
      </c>
      <c r="O13" s="10" t="s">
        <v>159</v>
      </c>
      <c r="P13" s="18">
        <v>2103.9824918478298</v>
      </c>
      <c r="Q13" s="10" t="s">
        <v>159</v>
      </c>
      <c r="R13" s="18">
        <v>35655.476344588002</v>
      </c>
      <c r="S13" s="10" t="s">
        <v>159</v>
      </c>
    </row>
    <row r="14" spans="1:19" x14ac:dyDescent="0.25">
      <c r="A14" s="12" t="s">
        <v>177</v>
      </c>
      <c r="B14" s="18">
        <v>137.90920343460999</v>
      </c>
      <c r="C14" s="10" t="s">
        <v>159</v>
      </c>
      <c r="D14" s="18">
        <v>4819.8908190224602</v>
      </c>
      <c r="E14" s="10" t="s">
        <v>159</v>
      </c>
      <c r="F14" s="18">
        <v>1104.52538837517</v>
      </c>
      <c r="G14" s="10" t="s">
        <v>159</v>
      </c>
      <c r="H14" s="18">
        <v>8620.9751241743706</v>
      </c>
      <c r="I14" s="10" t="s">
        <v>159</v>
      </c>
      <c r="J14" s="18">
        <v>576.40914663143997</v>
      </c>
      <c r="K14" s="10" t="s">
        <v>159</v>
      </c>
      <c r="L14" s="18">
        <v>1392.17820871863</v>
      </c>
      <c r="M14" s="10" t="s">
        <v>159</v>
      </c>
      <c r="N14" s="18">
        <v>12814.1188903567</v>
      </c>
      <c r="O14" s="10" t="s">
        <v>159</v>
      </c>
      <c r="P14" s="18">
        <v>2122.73124042272</v>
      </c>
      <c r="Q14" s="10" t="s">
        <v>159</v>
      </c>
      <c r="R14" s="18">
        <v>31588.738021136101</v>
      </c>
      <c r="S14" s="10" t="s">
        <v>159</v>
      </c>
    </row>
    <row r="15" spans="1:19" x14ac:dyDescent="0.25">
      <c r="A15" s="12" t="s">
        <v>178</v>
      </c>
      <c r="B15" s="18">
        <v>135.50694999999999</v>
      </c>
      <c r="C15" s="10" t="s">
        <v>159</v>
      </c>
      <c r="D15" s="18">
        <v>0</v>
      </c>
      <c r="E15" s="10" t="s">
        <v>179</v>
      </c>
      <c r="F15" s="18">
        <v>1132.1185666666699</v>
      </c>
      <c r="G15" s="10" t="s">
        <v>159</v>
      </c>
      <c r="H15" s="18">
        <v>8418.8333666666695</v>
      </c>
      <c r="I15" s="10" t="s">
        <v>180</v>
      </c>
      <c r="J15" s="18">
        <v>588.46206666666706</v>
      </c>
      <c r="K15" s="10" t="s">
        <v>159</v>
      </c>
      <c r="L15" s="18">
        <v>1374.2682833333299</v>
      </c>
      <c r="M15" s="10" t="s">
        <v>159</v>
      </c>
      <c r="N15" s="18">
        <v>12180.715033333299</v>
      </c>
      <c r="O15" s="10" t="s">
        <v>159</v>
      </c>
      <c r="P15" s="18">
        <v>1786.6394</v>
      </c>
      <c r="Q15" s="10" t="s">
        <v>159</v>
      </c>
      <c r="R15" s="18">
        <v>25616.543666666701</v>
      </c>
      <c r="S15" s="10" t="s">
        <v>181</v>
      </c>
    </row>
    <row r="16" spans="1:19" x14ac:dyDescent="0.25">
      <c r="A16" s="12" t="s">
        <v>182</v>
      </c>
      <c r="B16" s="18">
        <v>130.50931038798501</v>
      </c>
      <c r="C16" s="10" t="s">
        <v>159</v>
      </c>
      <c r="D16" s="18">
        <v>0</v>
      </c>
      <c r="E16" s="10" t="s">
        <v>179</v>
      </c>
      <c r="F16" s="18">
        <v>1171.77021276596</v>
      </c>
      <c r="G16" s="10" t="s">
        <v>159</v>
      </c>
      <c r="H16" s="18">
        <v>8574.0795494367994</v>
      </c>
      <c r="I16" s="10" t="s">
        <v>159</v>
      </c>
      <c r="J16" s="18">
        <v>690.17439299123896</v>
      </c>
      <c r="K16" s="10" t="s">
        <v>159</v>
      </c>
      <c r="L16" s="18">
        <v>1408.1341627033801</v>
      </c>
      <c r="M16" s="10" t="s">
        <v>159</v>
      </c>
      <c r="N16" s="18">
        <v>11087.6005068836</v>
      </c>
      <c r="O16" s="10" t="s">
        <v>159</v>
      </c>
      <c r="P16" s="18">
        <v>1967.78621276596</v>
      </c>
      <c r="Q16" s="10" t="s">
        <v>159</v>
      </c>
      <c r="R16" s="18">
        <v>25030.0543479349</v>
      </c>
      <c r="S16" s="10" t="s">
        <v>181</v>
      </c>
    </row>
    <row r="17" spans="1:19" x14ac:dyDescent="0.25">
      <c r="A17" s="12" t="s">
        <v>183</v>
      </c>
      <c r="B17" s="18">
        <v>121.73393887530599</v>
      </c>
      <c r="C17" s="10" t="s">
        <v>159</v>
      </c>
      <c r="D17" s="18">
        <v>0</v>
      </c>
      <c r="E17" s="10" t="s">
        <v>179</v>
      </c>
      <c r="F17" s="18">
        <v>1315.27420537897</v>
      </c>
      <c r="G17" s="10" t="s">
        <v>159</v>
      </c>
      <c r="H17" s="18">
        <v>8098.5968887530598</v>
      </c>
      <c r="I17" s="10" t="s">
        <v>159</v>
      </c>
      <c r="J17" s="18">
        <v>624.89315403422995</v>
      </c>
      <c r="K17" s="10" t="s">
        <v>159</v>
      </c>
      <c r="L17" s="18">
        <v>1440.56683863081</v>
      </c>
      <c r="M17" s="10" t="s">
        <v>159</v>
      </c>
      <c r="N17" s="18">
        <v>11131.202799511</v>
      </c>
      <c r="O17" s="10" t="s">
        <v>159</v>
      </c>
      <c r="P17" s="18">
        <v>2087.2025403422999</v>
      </c>
      <c r="Q17" s="10" t="s">
        <v>159</v>
      </c>
      <c r="R17" s="18">
        <v>24819.4703655257</v>
      </c>
      <c r="S17" s="10" t="s">
        <v>181</v>
      </c>
    </row>
    <row r="18" spans="1:19" x14ac:dyDescent="0.25">
      <c r="A18" s="12" t="s">
        <v>184</v>
      </c>
      <c r="B18" s="18">
        <v>121.667323459716</v>
      </c>
      <c r="C18" s="10" t="s">
        <v>159</v>
      </c>
      <c r="D18" s="18">
        <v>0</v>
      </c>
      <c r="E18" s="10" t="s">
        <v>179</v>
      </c>
      <c r="F18" s="18">
        <v>1334.5587171208499</v>
      </c>
      <c r="G18" s="10" t="s">
        <v>159</v>
      </c>
      <c r="H18" s="18">
        <v>7556.6206078199102</v>
      </c>
      <c r="I18" s="10" t="s">
        <v>159</v>
      </c>
      <c r="J18" s="18">
        <v>657.08278199052097</v>
      </c>
      <c r="K18" s="10" t="s">
        <v>159</v>
      </c>
      <c r="L18" s="18">
        <v>1331.4782594549799</v>
      </c>
      <c r="M18" s="10" t="s">
        <v>159</v>
      </c>
      <c r="N18" s="18">
        <v>10931.9611090047</v>
      </c>
      <c r="O18" s="10" t="s">
        <v>159</v>
      </c>
      <c r="P18" s="18">
        <v>2255.4933613744101</v>
      </c>
      <c r="Q18" s="10" t="s">
        <v>159</v>
      </c>
      <c r="R18" s="18">
        <v>24188.862160225101</v>
      </c>
      <c r="S18" s="10" t="s">
        <v>181</v>
      </c>
    </row>
    <row r="19" spans="1:19" x14ac:dyDescent="0.25">
      <c r="A19" s="12" t="s">
        <v>185</v>
      </c>
      <c r="B19" s="18">
        <v>109.90701150747999</v>
      </c>
      <c r="C19" s="10" t="s">
        <v>159</v>
      </c>
      <c r="D19" s="18">
        <v>0</v>
      </c>
      <c r="E19" s="10" t="s">
        <v>179</v>
      </c>
      <c r="F19" s="18">
        <v>1356.4979551208301</v>
      </c>
      <c r="G19" s="10" t="s">
        <v>159</v>
      </c>
      <c r="H19" s="18">
        <v>7060.8253901201397</v>
      </c>
      <c r="I19" s="10" t="s">
        <v>159</v>
      </c>
      <c r="J19" s="18">
        <v>703.59979286536202</v>
      </c>
      <c r="K19" s="10" t="s">
        <v>159</v>
      </c>
      <c r="L19" s="18">
        <v>0</v>
      </c>
      <c r="M19" s="10" t="s">
        <v>179</v>
      </c>
      <c r="N19" s="18">
        <v>10885.705730725</v>
      </c>
      <c r="O19" s="10" t="s">
        <v>159</v>
      </c>
      <c r="P19" s="18">
        <v>2872.1000529344101</v>
      </c>
      <c r="Q19" s="10" t="s">
        <v>159</v>
      </c>
      <c r="R19" s="18">
        <v>22988.635933273199</v>
      </c>
      <c r="S19" s="10" t="s">
        <v>181</v>
      </c>
    </row>
    <row r="20" spans="1:19" x14ac:dyDescent="0.25">
      <c r="A20" s="12" t="s">
        <v>186</v>
      </c>
      <c r="B20" s="18">
        <v>109.911134743875</v>
      </c>
      <c r="C20" s="10" t="s">
        <v>159</v>
      </c>
      <c r="D20" s="18">
        <v>0</v>
      </c>
      <c r="E20" s="10" t="s">
        <v>179</v>
      </c>
      <c r="F20" s="18">
        <v>1418.4903025701601</v>
      </c>
      <c r="G20" s="10" t="s">
        <v>187</v>
      </c>
      <c r="H20" s="18">
        <v>7220.3625162326298</v>
      </c>
      <c r="I20" s="10" t="s">
        <v>159</v>
      </c>
      <c r="J20" s="18">
        <v>625.580108017817</v>
      </c>
      <c r="K20" s="10" t="s">
        <v>159</v>
      </c>
      <c r="L20" s="18">
        <v>0</v>
      </c>
      <c r="M20" s="10" t="s">
        <v>179</v>
      </c>
      <c r="N20" s="18">
        <v>11435.004641425399</v>
      </c>
      <c r="O20" s="10" t="s">
        <v>159</v>
      </c>
      <c r="P20" s="18">
        <v>2979.22604008909</v>
      </c>
      <c r="Q20" s="10" t="s">
        <v>159</v>
      </c>
      <c r="R20" s="18">
        <v>23788.574743079</v>
      </c>
      <c r="S20" s="10" t="s">
        <v>181</v>
      </c>
    </row>
    <row r="21" spans="1:19" x14ac:dyDescent="0.25">
      <c r="A21" s="12" t="s">
        <v>188</v>
      </c>
      <c r="B21" s="18">
        <v>122.52080237581001</v>
      </c>
      <c r="C21" s="10" t="s">
        <v>159</v>
      </c>
      <c r="D21" s="18">
        <v>0</v>
      </c>
      <c r="E21" s="10" t="s">
        <v>179</v>
      </c>
      <c r="F21" s="18">
        <v>1469.4674665226801</v>
      </c>
      <c r="G21" s="10" t="s">
        <v>159</v>
      </c>
      <c r="H21" s="18">
        <v>7548.1443034557196</v>
      </c>
      <c r="I21" s="10" t="s">
        <v>159</v>
      </c>
      <c r="J21" s="18">
        <v>664.75897300216002</v>
      </c>
      <c r="K21" s="10" t="s">
        <v>159</v>
      </c>
      <c r="L21" s="18">
        <v>0</v>
      </c>
      <c r="M21" s="10" t="s">
        <v>179</v>
      </c>
      <c r="N21" s="18">
        <v>11334.0144816415</v>
      </c>
      <c r="O21" s="10" t="s">
        <v>159</v>
      </c>
      <c r="P21" s="18">
        <v>3183.8678347732198</v>
      </c>
      <c r="Q21" s="10" t="s">
        <v>159</v>
      </c>
      <c r="R21" s="18">
        <v>24322.7738617711</v>
      </c>
      <c r="S21" s="10" t="s">
        <v>181</v>
      </c>
    </row>
    <row r="22" spans="1:19" x14ac:dyDescent="0.25">
      <c r="A22" s="12" t="s">
        <v>189</v>
      </c>
      <c r="B22" s="18">
        <v>122.366175105485</v>
      </c>
      <c r="C22" s="10" t="s">
        <v>159</v>
      </c>
      <c r="D22" s="18">
        <v>0</v>
      </c>
      <c r="E22" s="10" t="s">
        <v>179</v>
      </c>
      <c r="F22" s="18">
        <v>1385.9135972362899</v>
      </c>
      <c r="G22" s="10" t="s">
        <v>159</v>
      </c>
      <c r="H22" s="18">
        <v>7161.0977215189896</v>
      </c>
      <c r="I22" s="10" t="s">
        <v>159</v>
      </c>
      <c r="J22" s="18">
        <v>653.18508227848099</v>
      </c>
      <c r="K22" s="10" t="s">
        <v>159</v>
      </c>
      <c r="L22" s="18">
        <v>0</v>
      </c>
      <c r="M22" s="10" t="s">
        <v>179</v>
      </c>
      <c r="N22" s="18">
        <v>11774.8654189102</v>
      </c>
      <c r="O22" s="10" t="s">
        <v>159</v>
      </c>
      <c r="P22" s="18">
        <v>3117.96976476793</v>
      </c>
      <c r="Q22" s="10" t="s">
        <v>159</v>
      </c>
      <c r="R22" s="18">
        <v>24215.397759817399</v>
      </c>
      <c r="S22" s="10" t="s">
        <v>181</v>
      </c>
    </row>
    <row r="23" spans="1:19" x14ac:dyDescent="0.25">
      <c r="A23" s="12" t="s">
        <v>190</v>
      </c>
      <c r="B23" s="18">
        <v>111.940046059365</v>
      </c>
      <c r="C23" s="10" t="s">
        <v>159</v>
      </c>
      <c r="D23" s="18">
        <v>0</v>
      </c>
      <c r="E23" s="10" t="s">
        <v>179</v>
      </c>
      <c r="F23" s="18">
        <v>1294.5929707154601</v>
      </c>
      <c r="G23" s="10" t="s">
        <v>159</v>
      </c>
      <c r="H23" s="18">
        <v>7100.1501760491301</v>
      </c>
      <c r="I23" s="10" t="s">
        <v>159</v>
      </c>
      <c r="J23" s="18">
        <v>605.86654350051197</v>
      </c>
      <c r="K23" s="10" t="s">
        <v>159</v>
      </c>
      <c r="L23" s="18">
        <v>0</v>
      </c>
      <c r="M23" s="10" t="s">
        <v>179</v>
      </c>
      <c r="N23" s="18">
        <v>12389.305213920199</v>
      </c>
      <c r="O23" s="10" t="s">
        <v>159</v>
      </c>
      <c r="P23" s="18">
        <v>3045.0558382804502</v>
      </c>
      <c r="Q23" s="10" t="s">
        <v>159</v>
      </c>
      <c r="R23" s="18">
        <v>24546.9107885251</v>
      </c>
      <c r="S23" s="10" t="s">
        <v>181</v>
      </c>
    </row>
    <row r="24" spans="1:19" x14ac:dyDescent="0.25">
      <c r="A24" s="12" t="s">
        <v>191</v>
      </c>
      <c r="B24" s="18">
        <v>106.798042</v>
      </c>
      <c r="C24" s="10" t="s">
        <v>159</v>
      </c>
      <c r="D24" s="18">
        <v>0</v>
      </c>
      <c r="E24" s="10" t="s">
        <v>179</v>
      </c>
      <c r="F24" s="18">
        <v>1287.67138331</v>
      </c>
      <c r="G24" s="10" t="s">
        <v>159</v>
      </c>
      <c r="H24" s="18">
        <v>7183.9321710000004</v>
      </c>
      <c r="I24" s="10" t="s">
        <v>159</v>
      </c>
      <c r="J24" s="18">
        <v>617.48974299999998</v>
      </c>
      <c r="K24" s="10" t="s">
        <v>159</v>
      </c>
      <c r="L24" s="18">
        <v>0</v>
      </c>
      <c r="M24" s="10" t="s">
        <v>179</v>
      </c>
      <c r="N24" s="18">
        <v>12693.952609</v>
      </c>
      <c r="O24" s="10" t="s">
        <v>159</v>
      </c>
      <c r="P24" s="18">
        <v>3451.1840609999999</v>
      </c>
      <c r="Q24" s="10" t="s">
        <v>159</v>
      </c>
      <c r="R24" s="18">
        <v>25341.028009310001</v>
      </c>
      <c r="S24" s="10" t="s">
        <v>181</v>
      </c>
    </row>
    <row r="25" spans="1:19" x14ac:dyDescent="0.25">
      <c r="A25" s="12" t="s">
        <v>192</v>
      </c>
      <c r="B25" s="18">
        <v>96.0999902248289</v>
      </c>
      <c r="C25" s="10" t="s">
        <v>159</v>
      </c>
      <c r="D25" s="18">
        <v>0</v>
      </c>
      <c r="E25" s="10" t="s">
        <v>179</v>
      </c>
      <c r="F25" s="18">
        <v>1243.1027660351899</v>
      </c>
      <c r="G25" s="10" t="s">
        <v>159</v>
      </c>
      <c r="H25" s="18">
        <v>6842.7411622678401</v>
      </c>
      <c r="I25" s="10" t="s">
        <v>159</v>
      </c>
      <c r="J25" s="18">
        <v>608.06626979472196</v>
      </c>
      <c r="K25" s="10" t="s">
        <v>159</v>
      </c>
      <c r="L25" s="18">
        <v>0</v>
      </c>
      <c r="M25" s="10" t="s">
        <v>179</v>
      </c>
      <c r="N25" s="18">
        <v>12885.891273704799</v>
      </c>
      <c r="O25" s="10" t="s">
        <v>159</v>
      </c>
      <c r="P25" s="18">
        <v>3338.1180410557199</v>
      </c>
      <c r="Q25" s="10" t="s">
        <v>159</v>
      </c>
      <c r="R25" s="18">
        <v>25014.019503083098</v>
      </c>
      <c r="S25" s="10" t="s">
        <v>181</v>
      </c>
    </row>
    <row r="26" spans="1:19" x14ac:dyDescent="0.25">
      <c r="A26" s="12" t="s">
        <v>193</v>
      </c>
      <c r="B26" s="18">
        <v>94.785847619047601</v>
      </c>
      <c r="C26" s="10" t="s">
        <v>159</v>
      </c>
      <c r="D26" s="18">
        <v>0</v>
      </c>
      <c r="E26" s="10" t="s">
        <v>179</v>
      </c>
      <c r="F26" s="18">
        <v>1200.0794823581</v>
      </c>
      <c r="G26" s="10" t="s">
        <v>159</v>
      </c>
      <c r="H26" s="18">
        <v>6523.3445085714302</v>
      </c>
      <c r="I26" s="10" t="s">
        <v>159</v>
      </c>
      <c r="J26" s="18">
        <v>330.47556285714302</v>
      </c>
      <c r="K26" s="10" t="s">
        <v>181</v>
      </c>
      <c r="L26" s="18">
        <v>0</v>
      </c>
      <c r="M26" s="10" t="s">
        <v>179</v>
      </c>
      <c r="N26" s="18">
        <v>12821.1354268131</v>
      </c>
      <c r="O26" s="10" t="s">
        <v>159</v>
      </c>
      <c r="P26" s="18">
        <v>3794.4938942857102</v>
      </c>
      <c r="Q26" s="10" t="s">
        <v>159</v>
      </c>
      <c r="R26" s="18">
        <v>24764.314722504601</v>
      </c>
      <c r="S26" s="10" t="s">
        <v>181</v>
      </c>
    </row>
    <row r="27" spans="1:19" x14ac:dyDescent="0.25">
      <c r="A27" s="12" t="s">
        <v>194</v>
      </c>
      <c r="B27" s="18">
        <v>95.694083333333296</v>
      </c>
      <c r="C27" s="10" t="s">
        <v>159</v>
      </c>
      <c r="D27" s="18">
        <v>0</v>
      </c>
      <c r="E27" s="10" t="s">
        <v>179</v>
      </c>
      <c r="F27" s="18">
        <v>1171.33416941667</v>
      </c>
      <c r="G27" s="10" t="s">
        <v>159</v>
      </c>
      <c r="H27" s="18">
        <v>7393.1509166666701</v>
      </c>
      <c r="I27" s="10" t="s">
        <v>159</v>
      </c>
      <c r="J27" s="18">
        <v>0</v>
      </c>
      <c r="K27" s="10" t="s">
        <v>195</v>
      </c>
      <c r="L27" s="18">
        <v>0</v>
      </c>
      <c r="M27" s="10" t="s">
        <v>179</v>
      </c>
      <c r="N27" s="18">
        <v>14615.864250000001</v>
      </c>
      <c r="O27" s="10" t="s">
        <v>159</v>
      </c>
      <c r="P27" s="18">
        <v>3979.03891666667</v>
      </c>
      <c r="Q27" s="10" t="s">
        <v>159</v>
      </c>
      <c r="R27" s="18">
        <v>27255.082336083298</v>
      </c>
      <c r="S27" s="10" t="s">
        <v>181</v>
      </c>
    </row>
    <row r="28" spans="1:19" x14ac:dyDescent="0.25">
      <c r="A28" s="12" t="s">
        <v>196</v>
      </c>
      <c r="B28" s="18">
        <v>121.312999076639</v>
      </c>
      <c r="C28" s="10" t="s">
        <v>159</v>
      </c>
      <c r="D28" s="18">
        <v>0</v>
      </c>
      <c r="E28" s="10" t="s">
        <v>179</v>
      </c>
      <c r="F28" s="18">
        <v>1109.91862526316</v>
      </c>
      <c r="G28" s="10" t="s">
        <v>159</v>
      </c>
      <c r="H28" s="18">
        <v>7618.5640295475496</v>
      </c>
      <c r="I28" s="10" t="s">
        <v>159</v>
      </c>
      <c r="J28" s="18">
        <v>0</v>
      </c>
      <c r="K28" s="10" t="s">
        <v>179</v>
      </c>
      <c r="L28" s="18">
        <v>0</v>
      </c>
      <c r="M28" s="10" t="s">
        <v>179</v>
      </c>
      <c r="N28" s="18">
        <v>15566.0365577101</v>
      </c>
      <c r="O28" s="10" t="s">
        <v>159</v>
      </c>
      <c r="P28" s="18">
        <v>4603.5224524469104</v>
      </c>
      <c r="Q28" s="10" t="s">
        <v>159</v>
      </c>
      <c r="R28" s="18">
        <v>29019.354664044298</v>
      </c>
      <c r="S28" s="10" t="s">
        <v>181</v>
      </c>
    </row>
    <row r="29" spans="1:19" x14ac:dyDescent="0.25">
      <c r="A29" s="12" t="s">
        <v>197</v>
      </c>
      <c r="B29" s="18">
        <v>162.81467785843901</v>
      </c>
      <c r="C29" s="10" t="s">
        <v>159</v>
      </c>
      <c r="D29" s="18">
        <v>0</v>
      </c>
      <c r="E29" s="10" t="s">
        <v>179</v>
      </c>
      <c r="F29" s="18">
        <v>1048.79300287659</v>
      </c>
      <c r="G29" s="10" t="s">
        <v>159</v>
      </c>
      <c r="H29" s="18">
        <v>7909.5890208711398</v>
      </c>
      <c r="I29" s="10" t="s">
        <v>159</v>
      </c>
      <c r="J29" s="18">
        <v>0</v>
      </c>
      <c r="K29" s="10" t="s">
        <v>179</v>
      </c>
      <c r="L29" s="18">
        <v>0</v>
      </c>
      <c r="M29" s="10" t="s">
        <v>179</v>
      </c>
      <c r="N29" s="18">
        <v>12424.1653013168</v>
      </c>
      <c r="O29" s="10" t="s">
        <v>159</v>
      </c>
      <c r="P29" s="18">
        <v>3676.2467604355702</v>
      </c>
      <c r="Q29" s="10" t="s">
        <v>198</v>
      </c>
      <c r="R29" s="18">
        <v>25221.608763358501</v>
      </c>
      <c r="S29" s="10" t="s">
        <v>181</v>
      </c>
    </row>
    <row r="30" spans="1:19" x14ac:dyDescent="0.25">
      <c r="A30" s="12" t="s">
        <v>199</v>
      </c>
      <c r="B30" s="18">
        <v>146.30641050756901</v>
      </c>
      <c r="C30" s="10" t="s">
        <v>159</v>
      </c>
      <c r="D30" s="18">
        <v>0</v>
      </c>
      <c r="E30" s="10" t="s">
        <v>179</v>
      </c>
      <c r="F30" s="18">
        <v>1133.6364300979501</v>
      </c>
      <c r="G30" s="10" t="s">
        <v>159</v>
      </c>
      <c r="H30" s="18">
        <v>7953.76404630454</v>
      </c>
      <c r="I30" s="10" t="s">
        <v>159</v>
      </c>
      <c r="J30" s="18">
        <v>0</v>
      </c>
      <c r="K30" s="10" t="s">
        <v>179</v>
      </c>
      <c r="L30" s="18">
        <v>0</v>
      </c>
      <c r="M30" s="10" t="s">
        <v>179</v>
      </c>
      <c r="N30" s="18">
        <v>13402.4054395721</v>
      </c>
      <c r="O30" s="10" t="s">
        <v>159</v>
      </c>
      <c r="P30" s="18">
        <v>3362.19048619769</v>
      </c>
      <c r="Q30" s="10" t="s">
        <v>159</v>
      </c>
      <c r="R30" s="18">
        <v>25998.302812679802</v>
      </c>
      <c r="S30" s="10" t="s">
        <v>181</v>
      </c>
    </row>
    <row r="31" spans="1:19" x14ac:dyDescent="0.25">
      <c r="A31" s="12" t="s">
        <v>200</v>
      </c>
      <c r="B31" s="18">
        <v>127.11282646801099</v>
      </c>
      <c r="C31" s="10" t="s">
        <v>159</v>
      </c>
      <c r="D31" s="18">
        <v>0</v>
      </c>
      <c r="E31" s="10" t="s">
        <v>179</v>
      </c>
      <c r="F31" s="18">
        <v>1070.5139964943</v>
      </c>
      <c r="G31" s="10" t="s">
        <v>159</v>
      </c>
      <c r="H31" s="18">
        <v>8260.2200143996306</v>
      </c>
      <c r="I31" s="10" t="s">
        <v>159</v>
      </c>
      <c r="J31" s="18">
        <v>0</v>
      </c>
      <c r="K31" s="10" t="s">
        <v>179</v>
      </c>
      <c r="L31" s="18">
        <v>0</v>
      </c>
      <c r="M31" s="10" t="s">
        <v>179</v>
      </c>
      <c r="N31" s="18">
        <v>12733.1326461223</v>
      </c>
      <c r="O31" s="10" t="s">
        <v>201</v>
      </c>
      <c r="P31" s="18">
        <v>3322.1343567046501</v>
      </c>
      <c r="Q31" s="10" t="s">
        <v>159</v>
      </c>
      <c r="R31" s="18">
        <v>25513.113840188798</v>
      </c>
      <c r="S31" s="10" t="s">
        <v>202</v>
      </c>
    </row>
    <row r="32" spans="1:19" x14ac:dyDescent="0.25">
      <c r="A32" s="15" t="s">
        <v>203</v>
      </c>
      <c r="B32" s="19">
        <v>87.066999999999993</v>
      </c>
      <c r="C32" s="14" t="s">
        <v>159</v>
      </c>
      <c r="D32" s="19">
        <v>0</v>
      </c>
      <c r="E32" s="14" t="s">
        <v>179</v>
      </c>
      <c r="F32" s="19">
        <v>924.13</v>
      </c>
      <c r="G32" s="14" t="s">
        <v>159</v>
      </c>
      <c r="H32" s="19">
        <v>6354.4186259799999</v>
      </c>
      <c r="I32" s="14" t="s">
        <v>159</v>
      </c>
      <c r="J32" s="19">
        <v>0</v>
      </c>
      <c r="K32" s="14" t="s">
        <v>179</v>
      </c>
      <c r="L32" s="19">
        <v>0</v>
      </c>
      <c r="M32" s="14" t="s">
        <v>179</v>
      </c>
      <c r="N32" s="19">
        <v>9469.1262898099994</v>
      </c>
      <c r="O32" s="14" t="s">
        <v>159</v>
      </c>
      <c r="P32" s="19">
        <v>2486.2399999999998</v>
      </c>
      <c r="Q32" s="14" t="s">
        <v>159</v>
      </c>
      <c r="R32" s="19">
        <v>19320.981915789998</v>
      </c>
      <c r="S32" s="14" t="s">
        <v>181</v>
      </c>
    </row>
    <row r="34" spans="1:2" x14ac:dyDescent="0.25">
      <c r="A34" s="16" t="s">
        <v>204</v>
      </c>
      <c r="B34" s="16" t="s">
        <v>205</v>
      </c>
    </row>
    <row r="36" spans="1:2" x14ac:dyDescent="0.25">
      <c r="B36" s="16" t="s">
        <v>206</v>
      </c>
    </row>
    <row r="37" spans="1:2" x14ac:dyDescent="0.25">
      <c r="B37" s="16" t="s">
        <v>207</v>
      </c>
    </row>
    <row r="38" spans="1:2" x14ac:dyDescent="0.25">
      <c r="B38" s="16" t="s">
        <v>208</v>
      </c>
    </row>
    <row r="39" spans="1:2" x14ac:dyDescent="0.25">
      <c r="B39" s="16" t="s">
        <v>209</v>
      </c>
    </row>
    <row r="41" spans="1:2" x14ac:dyDescent="0.25">
      <c r="B41" s="16" t="s">
        <v>210</v>
      </c>
    </row>
    <row r="42" spans="1:2" x14ac:dyDescent="0.25">
      <c r="B42" s="16" t="s">
        <v>211</v>
      </c>
    </row>
    <row r="43" spans="1:2" x14ac:dyDescent="0.25">
      <c r="B43" s="16" t="s">
        <v>212</v>
      </c>
    </row>
    <row r="46" spans="1:2" x14ac:dyDescent="0.25">
      <c r="A46" s="17" t="str">
        <f>HYPERLINK("#'CASINO 1'!A2", "&lt;&lt;&lt; Previous table")</f>
        <v>&lt;&lt;&lt; Previous table</v>
      </c>
    </row>
    <row r="47" spans="1:2" x14ac:dyDescent="0.25">
      <c r="A47" s="17" t="str">
        <f>HYPERLINK("#'CASINO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S44"/>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HYPERLINK("#'INDEX'!B43", "Link to index")</f>
        <v>Link to index</v>
      </c>
    </row>
    <row r="2" spans="1:19" ht="15.75" customHeight="1" x14ac:dyDescent="0.25">
      <c r="A2" s="287" t="s">
        <v>295</v>
      </c>
      <c r="B2" s="286"/>
      <c r="C2" s="286"/>
      <c r="D2" s="286"/>
      <c r="E2" s="286"/>
      <c r="F2" s="286"/>
      <c r="G2" s="286"/>
      <c r="H2" s="286"/>
      <c r="I2" s="286"/>
      <c r="J2" s="286"/>
      <c r="K2" s="286"/>
      <c r="L2" s="286"/>
      <c r="M2" s="286"/>
      <c r="N2" s="286"/>
      <c r="O2" s="286"/>
      <c r="P2" s="286"/>
      <c r="Q2" s="286"/>
      <c r="R2" s="286"/>
      <c r="S2" s="286"/>
    </row>
    <row r="3" spans="1:19" ht="15.75" customHeight="1" x14ac:dyDescent="0.25">
      <c r="A3" s="287" t="s">
        <v>61</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90">
        <v>0</v>
      </c>
      <c r="C7" s="10" t="s">
        <v>241</v>
      </c>
      <c r="D7" s="90">
        <v>0</v>
      </c>
      <c r="E7" s="10" t="s">
        <v>241</v>
      </c>
      <c r="F7" s="90">
        <v>0</v>
      </c>
      <c r="G7" s="10" t="s">
        <v>159</v>
      </c>
      <c r="H7" s="90">
        <v>0</v>
      </c>
      <c r="I7" s="10" t="s">
        <v>241</v>
      </c>
      <c r="J7" s="90">
        <v>0</v>
      </c>
      <c r="K7" s="10" t="s">
        <v>241</v>
      </c>
      <c r="L7" s="90">
        <v>0</v>
      </c>
      <c r="M7" s="10" t="s">
        <v>159</v>
      </c>
      <c r="N7" s="90">
        <v>0</v>
      </c>
      <c r="O7" s="10" t="s">
        <v>241</v>
      </c>
      <c r="P7" s="90">
        <v>0</v>
      </c>
      <c r="Q7" s="10" t="s">
        <v>241</v>
      </c>
      <c r="R7" s="90">
        <v>0</v>
      </c>
      <c r="S7" s="10" t="s">
        <v>159</v>
      </c>
    </row>
    <row r="8" spans="1:19" x14ac:dyDescent="0.25">
      <c r="A8" s="12" t="s">
        <v>171</v>
      </c>
      <c r="B8" s="90">
        <v>0</v>
      </c>
      <c r="C8" s="10" t="s">
        <v>241</v>
      </c>
      <c r="D8" s="90">
        <v>0</v>
      </c>
      <c r="E8" s="10" t="s">
        <v>241</v>
      </c>
      <c r="F8" s="90">
        <v>0</v>
      </c>
      <c r="G8" s="10" t="s">
        <v>159</v>
      </c>
      <c r="H8" s="90">
        <v>0</v>
      </c>
      <c r="I8" s="10" t="s">
        <v>241</v>
      </c>
      <c r="J8" s="90">
        <v>0</v>
      </c>
      <c r="K8" s="10" t="s">
        <v>241</v>
      </c>
      <c r="L8" s="90">
        <v>0</v>
      </c>
      <c r="M8" s="10" t="s">
        <v>159</v>
      </c>
      <c r="N8" s="90">
        <v>0</v>
      </c>
      <c r="O8" s="10" t="s">
        <v>241</v>
      </c>
      <c r="P8" s="90">
        <v>0</v>
      </c>
      <c r="Q8" s="10" t="s">
        <v>241</v>
      </c>
      <c r="R8" s="90">
        <v>0</v>
      </c>
      <c r="S8" s="10" t="s">
        <v>159</v>
      </c>
    </row>
    <row r="9" spans="1:19" x14ac:dyDescent="0.25">
      <c r="A9" s="12" t="s">
        <v>172</v>
      </c>
      <c r="B9" s="90">
        <v>0</v>
      </c>
      <c r="C9" s="10" t="s">
        <v>241</v>
      </c>
      <c r="D9" s="90">
        <v>0</v>
      </c>
      <c r="E9" s="10" t="s">
        <v>241</v>
      </c>
      <c r="F9" s="90">
        <v>0</v>
      </c>
      <c r="G9" s="10" t="s">
        <v>159</v>
      </c>
      <c r="H9" s="90">
        <v>0</v>
      </c>
      <c r="I9" s="10" t="s">
        <v>241</v>
      </c>
      <c r="J9" s="90">
        <v>0</v>
      </c>
      <c r="K9" s="10" t="s">
        <v>241</v>
      </c>
      <c r="L9" s="90">
        <v>0</v>
      </c>
      <c r="M9" s="10" t="s">
        <v>159</v>
      </c>
      <c r="N9" s="90">
        <v>0</v>
      </c>
      <c r="O9" s="10" t="s">
        <v>241</v>
      </c>
      <c r="P9" s="90">
        <v>0</v>
      </c>
      <c r="Q9" s="10" t="s">
        <v>241</v>
      </c>
      <c r="R9" s="90">
        <v>0</v>
      </c>
      <c r="S9" s="10" t="s">
        <v>159</v>
      </c>
    </row>
    <row r="10" spans="1:19" x14ac:dyDescent="0.25">
      <c r="A10" s="12" t="s">
        <v>173</v>
      </c>
      <c r="B10" s="90">
        <v>0</v>
      </c>
      <c r="C10" s="10" t="s">
        <v>241</v>
      </c>
      <c r="D10" s="90">
        <v>0</v>
      </c>
      <c r="E10" s="10" t="s">
        <v>241</v>
      </c>
      <c r="F10" s="90">
        <v>0</v>
      </c>
      <c r="G10" s="10" t="s">
        <v>159</v>
      </c>
      <c r="H10" s="90">
        <v>0</v>
      </c>
      <c r="I10" s="10" t="s">
        <v>241</v>
      </c>
      <c r="J10" s="90">
        <v>0</v>
      </c>
      <c r="K10" s="10" t="s">
        <v>241</v>
      </c>
      <c r="L10" s="90">
        <v>0</v>
      </c>
      <c r="M10" s="10" t="s">
        <v>159</v>
      </c>
      <c r="N10" s="90">
        <v>0</v>
      </c>
      <c r="O10" s="10" t="s">
        <v>241</v>
      </c>
      <c r="P10" s="90">
        <v>0</v>
      </c>
      <c r="Q10" s="10" t="s">
        <v>241</v>
      </c>
      <c r="R10" s="90">
        <v>0</v>
      </c>
      <c r="S10" s="10" t="s">
        <v>159</v>
      </c>
    </row>
    <row r="11" spans="1:19" x14ac:dyDescent="0.25">
      <c r="A11" s="12" t="s">
        <v>174</v>
      </c>
      <c r="B11" s="90">
        <v>0</v>
      </c>
      <c r="C11" s="10" t="s">
        <v>241</v>
      </c>
      <c r="D11" s="90">
        <v>0</v>
      </c>
      <c r="E11" s="10" t="s">
        <v>241</v>
      </c>
      <c r="F11" s="90">
        <v>1.72789138908173</v>
      </c>
      <c r="G11" s="10" t="s">
        <v>159</v>
      </c>
      <c r="H11" s="90">
        <v>0</v>
      </c>
      <c r="I11" s="10" t="s">
        <v>241</v>
      </c>
      <c r="J11" s="90">
        <v>0</v>
      </c>
      <c r="K11" s="10" t="s">
        <v>241</v>
      </c>
      <c r="L11" s="90">
        <v>0</v>
      </c>
      <c r="M11" s="10" t="s">
        <v>159</v>
      </c>
      <c r="N11" s="90">
        <v>0</v>
      </c>
      <c r="O11" s="10" t="s">
        <v>241</v>
      </c>
      <c r="P11" s="90">
        <v>0</v>
      </c>
      <c r="Q11" s="10" t="s">
        <v>241</v>
      </c>
      <c r="R11" s="90">
        <v>1.6569605065168101E-2</v>
      </c>
      <c r="S11" s="10" t="s">
        <v>159</v>
      </c>
    </row>
    <row r="12" spans="1:19" x14ac:dyDescent="0.25">
      <c r="A12" s="12" t="s">
        <v>175</v>
      </c>
      <c r="B12" s="90">
        <v>0</v>
      </c>
      <c r="C12" s="10" t="s">
        <v>241</v>
      </c>
      <c r="D12" s="90">
        <v>0</v>
      </c>
      <c r="E12" s="10" t="s">
        <v>241</v>
      </c>
      <c r="F12" s="90">
        <v>65.519015340525598</v>
      </c>
      <c r="G12" s="10" t="s">
        <v>159</v>
      </c>
      <c r="H12" s="90">
        <v>0</v>
      </c>
      <c r="I12" s="10" t="s">
        <v>241</v>
      </c>
      <c r="J12" s="90">
        <v>0</v>
      </c>
      <c r="K12" s="10" t="s">
        <v>241</v>
      </c>
      <c r="L12" s="90">
        <v>0</v>
      </c>
      <c r="M12" s="10" t="s">
        <v>159</v>
      </c>
      <c r="N12" s="90">
        <v>0</v>
      </c>
      <c r="O12" s="10" t="s">
        <v>241</v>
      </c>
      <c r="P12" s="90">
        <v>0</v>
      </c>
      <c r="Q12" s="10" t="s">
        <v>241</v>
      </c>
      <c r="R12" s="90">
        <v>0.63269374994219996</v>
      </c>
      <c r="S12" s="10" t="s">
        <v>159</v>
      </c>
    </row>
    <row r="13" spans="1:19" x14ac:dyDescent="0.25">
      <c r="A13" s="12" t="s">
        <v>176</v>
      </c>
      <c r="B13" s="90">
        <v>0</v>
      </c>
      <c r="C13" s="10" t="s">
        <v>241</v>
      </c>
      <c r="D13" s="90">
        <v>0</v>
      </c>
      <c r="E13" s="10" t="s">
        <v>241</v>
      </c>
      <c r="F13" s="90">
        <v>166.35948253929101</v>
      </c>
      <c r="G13" s="10" t="s">
        <v>159</v>
      </c>
      <c r="H13" s="90">
        <v>0</v>
      </c>
      <c r="I13" s="10" t="s">
        <v>241</v>
      </c>
      <c r="J13" s="90">
        <v>0</v>
      </c>
      <c r="K13" s="10" t="s">
        <v>241</v>
      </c>
      <c r="L13" s="90">
        <v>6.6865057275787398E-2</v>
      </c>
      <c r="M13" s="10" t="s">
        <v>180</v>
      </c>
      <c r="N13" s="90">
        <v>0</v>
      </c>
      <c r="O13" s="10" t="s">
        <v>241</v>
      </c>
      <c r="P13" s="90">
        <v>0</v>
      </c>
      <c r="Q13" s="10" t="s">
        <v>241</v>
      </c>
      <c r="R13" s="90">
        <v>1.6124798344212701</v>
      </c>
      <c r="S13" s="10" t="s">
        <v>159</v>
      </c>
    </row>
    <row r="14" spans="1:19" x14ac:dyDescent="0.25">
      <c r="A14" s="12" t="s">
        <v>177</v>
      </c>
      <c r="B14" s="90">
        <v>0</v>
      </c>
      <c r="C14" s="10" t="s">
        <v>241</v>
      </c>
      <c r="D14" s="90">
        <v>0</v>
      </c>
      <c r="E14" s="10" t="s">
        <v>241</v>
      </c>
      <c r="F14" s="90">
        <v>163.129249138049</v>
      </c>
      <c r="G14" s="10" t="s">
        <v>159</v>
      </c>
      <c r="H14" s="90">
        <v>0</v>
      </c>
      <c r="I14" s="10" t="s">
        <v>284</v>
      </c>
      <c r="J14" s="90">
        <v>0</v>
      </c>
      <c r="K14" s="10" t="s">
        <v>241</v>
      </c>
      <c r="L14" s="90">
        <v>0.55216352741043395</v>
      </c>
      <c r="M14" s="10" t="s">
        <v>180</v>
      </c>
      <c r="N14" s="90">
        <v>0</v>
      </c>
      <c r="O14" s="10" t="s">
        <v>241</v>
      </c>
      <c r="P14" s="90">
        <v>0</v>
      </c>
      <c r="Q14" s="10" t="s">
        <v>241</v>
      </c>
      <c r="R14" s="90">
        <v>1.58674847231254</v>
      </c>
      <c r="S14" s="10" t="s">
        <v>159</v>
      </c>
    </row>
    <row r="15" spans="1:19" x14ac:dyDescent="0.25">
      <c r="A15" s="12" t="s">
        <v>178</v>
      </c>
      <c r="B15" s="90">
        <v>0</v>
      </c>
      <c r="C15" s="10" t="s">
        <v>241</v>
      </c>
      <c r="D15" s="90">
        <v>0</v>
      </c>
      <c r="E15" s="10" t="s">
        <v>241</v>
      </c>
      <c r="F15" s="90">
        <v>194.13628039510999</v>
      </c>
      <c r="G15" s="10" t="s">
        <v>159</v>
      </c>
      <c r="H15" s="90">
        <v>0</v>
      </c>
      <c r="I15" s="10" t="s">
        <v>241</v>
      </c>
      <c r="J15" s="90">
        <v>0</v>
      </c>
      <c r="K15" s="10" t="s">
        <v>241</v>
      </c>
      <c r="L15" s="90">
        <v>0.13676966535438601</v>
      </c>
      <c r="M15" s="10" t="s">
        <v>180</v>
      </c>
      <c r="N15" s="90">
        <v>0</v>
      </c>
      <c r="O15" s="10" t="s">
        <v>241</v>
      </c>
      <c r="P15" s="90">
        <v>0</v>
      </c>
      <c r="Q15" s="10" t="s">
        <v>241</v>
      </c>
      <c r="R15" s="90">
        <v>1.8546503830510199</v>
      </c>
      <c r="S15" s="10" t="s">
        <v>159</v>
      </c>
    </row>
    <row r="16" spans="1:19" x14ac:dyDescent="0.25">
      <c r="A16" s="12" t="s">
        <v>182</v>
      </c>
      <c r="B16" s="90">
        <v>0</v>
      </c>
      <c r="C16" s="10" t="s">
        <v>241</v>
      </c>
      <c r="D16" s="90">
        <v>0</v>
      </c>
      <c r="E16" s="10" t="s">
        <v>241</v>
      </c>
      <c r="F16" s="90">
        <v>149.808814107968</v>
      </c>
      <c r="G16" s="10" t="s">
        <v>159</v>
      </c>
      <c r="H16" s="90">
        <v>0</v>
      </c>
      <c r="I16" s="10" t="s">
        <v>241</v>
      </c>
      <c r="J16" s="90">
        <v>0</v>
      </c>
      <c r="K16" s="10" t="s">
        <v>241</v>
      </c>
      <c r="L16" s="90">
        <v>0</v>
      </c>
      <c r="M16" s="10" t="s">
        <v>241</v>
      </c>
      <c r="N16" s="90">
        <v>0</v>
      </c>
      <c r="O16" s="10" t="s">
        <v>241</v>
      </c>
      <c r="P16" s="90">
        <v>0</v>
      </c>
      <c r="Q16" s="10" t="s">
        <v>241</v>
      </c>
      <c r="R16" s="90">
        <v>1.41389357932916</v>
      </c>
      <c r="S16" s="10" t="s">
        <v>159</v>
      </c>
    </row>
    <row r="17" spans="1:19" x14ac:dyDescent="0.25">
      <c r="A17" s="12" t="s">
        <v>183</v>
      </c>
      <c r="B17" s="90">
        <v>0</v>
      </c>
      <c r="C17" s="10" t="s">
        <v>241</v>
      </c>
      <c r="D17" s="90">
        <v>0</v>
      </c>
      <c r="E17" s="10" t="s">
        <v>241</v>
      </c>
      <c r="F17" s="90">
        <v>138.495823145884</v>
      </c>
      <c r="G17" s="10" t="s">
        <v>159</v>
      </c>
      <c r="H17" s="90">
        <v>0</v>
      </c>
      <c r="I17" s="10" t="s">
        <v>241</v>
      </c>
      <c r="J17" s="90">
        <v>0</v>
      </c>
      <c r="K17" s="10" t="s">
        <v>241</v>
      </c>
      <c r="L17" s="90">
        <v>0</v>
      </c>
      <c r="M17" s="10" t="s">
        <v>241</v>
      </c>
      <c r="N17" s="90">
        <v>0</v>
      </c>
      <c r="O17" s="10" t="s">
        <v>241</v>
      </c>
      <c r="P17" s="90">
        <v>0</v>
      </c>
      <c r="Q17" s="10" t="s">
        <v>241</v>
      </c>
      <c r="R17" s="90">
        <v>1.3071440805071</v>
      </c>
      <c r="S17" s="10" t="s">
        <v>159</v>
      </c>
    </row>
    <row r="18" spans="1:19" x14ac:dyDescent="0.25">
      <c r="A18" s="12" t="s">
        <v>184</v>
      </c>
      <c r="B18" s="90">
        <v>0</v>
      </c>
      <c r="C18" s="10" t="s">
        <v>241</v>
      </c>
      <c r="D18" s="90">
        <v>0</v>
      </c>
      <c r="E18" s="10" t="s">
        <v>241</v>
      </c>
      <c r="F18" s="90">
        <v>137.66290813914799</v>
      </c>
      <c r="G18" s="10" t="s">
        <v>159</v>
      </c>
      <c r="H18" s="90">
        <v>0</v>
      </c>
      <c r="I18" s="10" t="s">
        <v>241</v>
      </c>
      <c r="J18" s="90">
        <v>0</v>
      </c>
      <c r="K18" s="10" t="s">
        <v>241</v>
      </c>
      <c r="L18" s="90">
        <v>0</v>
      </c>
      <c r="M18" s="10" t="s">
        <v>241</v>
      </c>
      <c r="N18" s="90">
        <v>0</v>
      </c>
      <c r="O18" s="10" t="s">
        <v>241</v>
      </c>
      <c r="P18" s="90">
        <v>0</v>
      </c>
      <c r="Q18" s="10" t="s">
        <v>241</v>
      </c>
      <c r="R18" s="90">
        <v>1.30566750008669</v>
      </c>
      <c r="S18" s="10" t="s">
        <v>159</v>
      </c>
    </row>
    <row r="19" spans="1:19" x14ac:dyDescent="0.25">
      <c r="A19" s="12" t="s">
        <v>185</v>
      </c>
      <c r="B19" s="90">
        <v>0</v>
      </c>
      <c r="C19" s="10" t="s">
        <v>241</v>
      </c>
      <c r="D19" s="90">
        <v>0</v>
      </c>
      <c r="E19" s="10" t="s">
        <v>241</v>
      </c>
      <c r="F19" s="90">
        <v>60.2955866027349</v>
      </c>
      <c r="G19" s="10" t="s">
        <v>159</v>
      </c>
      <c r="H19" s="90">
        <v>0</v>
      </c>
      <c r="I19" s="10" t="s">
        <v>241</v>
      </c>
      <c r="J19" s="90">
        <v>0</v>
      </c>
      <c r="K19" s="10" t="s">
        <v>241</v>
      </c>
      <c r="L19" s="90">
        <v>0</v>
      </c>
      <c r="M19" s="10" t="s">
        <v>241</v>
      </c>
      <c r="N19" s="90">
        <v>0</v>
      </c>
      <c r="O19" s="10" t="s">
        <v>241</v>
      </c>
      <c r="P19" s="90">
        <v>0</v>
      </c>
      <c r="Q19" s="10" t="s">
        <v>241</v>
      </c>
      <c r="R19" s="90">
        <v>0.57513234434531502</v>
      </c>
      <c r="S19" s="10" t="s">
        <v>159</v>
      </c>
    </row>
    <row r="20" spans="1:19" x14ac:dyDescent="0.25">
      <c r="A20" s="12" t="s">
        <v>186</v>
      </c>
      <c r="B20" s="90">
        <v>0</v>
      </c>
      <c r="C20" s="10" t="s">
        <v>241</v>
      </c>
      <c r="D20" s="90">
        <v>0</v>
      </c>
      <c r="E20" s="10" t="s">
        <v>241</v>
      </c>
      <c r="F20" s="90">
        <v>31.2980236655129</v>
      </c>
      <c r="G20" s="10" t="s">
        <v>159</v>
      </c>
      <c r="H20" s="90">
        <v>0</v>
      </c>
      <c r="I20" s="10" t="s">
        <v>241</v>
      </c>
      <c r="J20" s="90">
        <v>0</v>
      </c>
      <c r="K20" s="10" t="s">
        <v>241</v>
      </c>
      <c r="L20" s="90">
        <v>0</v>
      </c>
      <c r="M20" s="10" t="s">
        <v>241</v>
      </c>
      <c r="N20" s="90">
        <v>0</v>
      </c>
      <c r="O20" s="10" t="s">
        <v>241</v>
      </c>
      <c r="P20" s="90">
        <v>0</v>
      </c>
      <c r="Q20" s="10" t="s">
        <v>241</v>
      </c>
      <c r="R20" s="90">
        <v>0.30157686713395898</v>
      </c>
      <c r="S20" s="10" t="s">
        <v>159</v>
      </c>
    </row>
    <row r="21" spans="1:19" x14ac:dyDescent="0.25">
      <c r="A21" s="12" t="s">
        <v>188</v>
      </c>
      <c r="B21" s="90">
        <v>0</v>
      </c>
      <c r="C21" s="10" t="s">
        <v>241</v>
      </c>
      <c r="D21" s="90">
        <v>0</v>
      </c>
      <c r="E21" s="10" t="s">
        <v>241</v>
      </c>
      <c r="F21" s="90">
        <v>5.9116711091859102</v>
      </c>
      <c r="G21" s="10" t="s">
        <v>159</v>
      </c>
      <c r="H21" s="90">
        <v>0</v>
      </c>
      <c r="I21" s="10" t="s">
        <v>241</v>
      </c>
      <c r="J21" s="90">
        <v>0</v>
      </c>
      <c r="K21" s="10" t="s">
        <v>241</v>
      </c>
      <c r="L21" s="90">
        <v>0</v>
      </c>
      <c r="M21" s="10" t="s">
        <v>241</v>
      </c>
      <c r="N21" s="90">
        <v>0</v>
      </c>
      <c r="O21" s="10" t="s">
        <v>241</v>
      </c>
      <c r="P21" s="90">
        <v>0</v>
      </c>
      <c r="Q21" s="10" t="s">
        <v>241</v>
      </c>
      <c r="R21" s="90">
        <v>5.76792203818004E-2</v>
      </c>
      <c r="S21" s="10" t="s">
        <v>159</v>
      </c>
    </row>
    <row r="22" spans="1:19" x14ac:dyDescent="0.25">
      <c r="A22" s="12" t="s">
        <v>189</v>
      </c>
      <c r="B22" s="90">
        <v>0</v>
      </c>
      <c r="C22" s="10" t="s">
        <v>241</v>
      </c>
      <c r="D22" s="90">
        <v>0</v>
      </c>
      <c r="E22" s="10" t="s">
        <v>241</v>
      </c>
      <c r="F22" s="90">
        <v>0</v>
      </c>
      <c r="G22" s="10" t="s">
        <v>159</v>
      </c>
      <c r="H22" s="90">
        <v>0</v>
      </c>
      <c r="I22" s="10" t="s">
        <v>241</v>
      </c>
      <c r="J22" s="90">
        <v>0</v>
      </c>
      <c r="K22" s="10" t="s">
        <v>241</v>
      </c>
      <c r="L22" s="90">
        <v>0</v>
      </c>
      <c r="M22" s="10" t="s">
        <v>241</v>
      </c>
      <c r="N22" s="90">
        <v>0</v>
      </c>
      <c r="O22" s="10" t="s">
        <v>241</v>
      </c>
      <c r="P22" s="90">
        <v>0</v>
      </c>
      <c r="Q22" s="10" t="s">
        <v>241</v>
      </c>
      <c r="R22" s="90">
        <v>0</v>
      </c>
      <c r="S22" s="10" t="s">
        <v>159</v>
      </c>
    </row>
    <row r="23" spans="1:19" x14ac:dyDescent="0.25">
      <c r="A23" s="12" t="s">
        <v>190</v>
      </c>
      <c r="B23" s="90">
        <v>0</v>
      </c>
      <c r="C23" s="10" t="s">
        <v>241</v>
      </c>
      <c r="D23" s="90">
        <v>0</v>
      </c>
      <c r="E23" s="10" t="s">
        <v>241</v>
      </c>
      <c r="F23" s="90">
        <v>0</v>
      </c>
      <c r="G23" s="10" t="s">
        <v>159</v>
      </c>
      <c r="H23" s="90">
        <v>0</v>
      </c>
      <c r="I23" s="10" t="s">
        <v>241</v>
      </c>
      <c r="J23" s="90">
        <v>0</v>
      </c>
      <c r="K23" s="10" t="s">
        <v>241</v>
      </c>
      <c r="L23" s="90">
        <v>0</v>
      </c>
      <c r="M23" s="10" t="s">
        <v>241</v>
      </c>
      <c r="N23" s="90">
        <v>0</v>
      </c>
      <c r="O23" s="10" t="s">
        <v>241</v>
      </c>
      <c r="P23" s="90">
        <v>0</v>
      </c>
      <c r="Q23" s="10" t="s">
        <v>241</v>
      </c>
      <c r="R23" s="90">
        <v>0</v>
      </c>
      <c r="S23" s="10" t="s">
        <v>159</v>
      </c>
    </row>
    <row r="24" spans="1:19" x14ac:dyDescent="0.25">
      <c r="A24" s="12" t="s">
        <v>191</v>
      </c>
      <c r="B24" s="90">
        <v>0</v>
      </c>
      <c r="C24" s="10" t="s">
        <v>241</v>
      </c>
      <c r="D24" s="90">
        <v>0</v>
      </c>
      <c r="E24" s="10" t="s">
        <v>241</v>
      </c>
      <c r="F24" s="90">
        <v>0</v>
      </c>
      <c r="G24" s="10" t="s">
        <v>159</v>
      </c>
      <c r="H24" s="90">
        <v>0</v>
      </c>
      <c r="I24" s="10" t="s">
        <v>241</v>
      </c>
      <c r="J24" s="90">
        <v>0</v>
      </c>
      <c r="K24" s="10" t="s">
        <v>241</v>
      </c>
      <c r="L24" s="90">
        <v>0</v>
      </c>
      <c r="M24" s="10" t="s">
        <v>241</v>
      </c>
      <c r="N24" s="90">
        <v>0</v>
      </c>
      <c r="O24" s="10" t="s">
        <v>241</v>
      </c>
      <c r="P24" s="90">
        <v>0</v>
      </c>
      <c r="Q24" s="10" t="s">
        <v>241</v>
      </c>
      <c r="R24" s="90">
        <v>0</v>
      </c>
      <c r="S24" s="10" t="s">
        <v>159</v>
      </c>
    </row>
    <row r="25" spans="1:19" x14ac:dyDescent="0.25">
      <c r="A25" s="12" t="s">
        <v>192</v>
      </c>
      <c r="B25" s="90">
        <v>0</v>
      </c>
      <c r="C25" s="10" t="s">
        <v>241</v>
      </c>
      <c r="D25" s="90">
        <v>0</v>
      </c>
      <c r="E25" s="10" t="s">
        <v>241</v>
      </c>
      <c r="F25" s="90">
        <v>0</v>
      </c>
      <c r="G25" s="10" t="s">
        <v>159</v>
      </c>
      <c r="H25" s="90">
        <v>0</v>
      </c>
      <c r="I25" s="10" t="s">
        <v>241</v>
      </c>
      <c r="J25" s="90">
        <v>0</v>
      </c>
      <c r="K25" s="10" t="s">
        <v>241</v>
      </c>
      <c r="L25" s="90">
        <v>0</v>
      </c>
      <c r="M25" s="10" t="s">
        <v>241</v>
      </c>
      <c r="N25" s="90">
        <v>0</v>
      </c>
      <c r="O25" s="10" t="s">
        <v>241</v>
      </c>
      <c r="P25" s="90">
        <v>0</v>
      </c>
      <c r="Q25" s="10" t="s">
        <v>241</v>
      </c>
      <c r="R25" s="90">
        <v>0</v>
      </c>
      <c r="S25" s="10" t="s">
        <v>159</v>
      </c>
    </row>
    <row r="26" spans="1:19" x14ac:dyDescent="0.25">
      <c r="A26" s="12" t="s">
        <v>193</v>
      </c>
      <c r="B26" s="90">
        <v>0</v>
      </c>
      <c r="C26" s="10" t="s">
        <v>241</v>
      </c>
      <c r="D26" s="90">
        <v>0</v>
      </c>
      <c r="E26" s="10" t="s">
        <v>241</v>
      </c>
      <c r="F26" s="90">
        <v>0</v>
      </c>
      <c r="G26" s="10" t="s">
        <v>159</v>
      </c>
      <c r="H26" s="90">
        <v>0</v>
      </c>
      <c r="I26" s="10" t="s">
        <v>241</v>
      </c>
      <c r="J26" s="90">
        <v>0</v>
      </c>
      <c r="K26" s="10" t="s">
        <v>241</v>
      </c>
      <c r="L26" s="90">
        <v>0</v>
      </c>
      <c r="M26" s="10" t="s">
        <v>241</v>
      </c>
      <c r="N26" s="90">
        <v>0</v>
      </c>
      <c r="O26" s="10" t="s">
        <v>241</v>
      </c>
      <c r="P26" s="90">
        <v>0</v>
      </c>
      <c r="Q26" s="10" t="s">
        <v>241</v>
      </c>
      <c r="R26" s="90">
        <v>0</v>
      </c>
      <c r="S26" s="10" t="s">
        <v>159</v>
      </c>
    </row>
    <row r="27" spans="1:19" x14ac:dyDescent="0.25">
      <c r="A27" s="12" t="s">
        <v>194</v>
      </c>
      <c r="B27" s="90">
        <v>0</v>
      </c>
      <c r="C27" s="10" t="s">
        <v>241</v>
      </c>
      <c r="D27" s="90">
        <v>0</v>
      </c>
      <c r="E27" s="10" t="s">
        <v>241</v>
      </c>
      <c r="F27" s="90">
        <v>0</v>
      </c>
      <c r="G27" s="10" t="s">
        <v>159</v>
      </c>
      <c r="H27" s="90">
        <v>0</v>
      </c>
      <c r="I27" s="10" t="s">
        <v>241</v>
      </c>
      <c r="J27" s="90">
        <v>0</v>
      </c>
      <c r="K27" s="10" t="s">
        <v>241</v>
      </c>
      <c r="L27" s="90">
        <v>0</v>
      </c>
      <c r="M27" s="10" t="s">
        <v>241</v>
      </c>
      <c r="N27" s="90">
        <v>0</v>
      </c>
      <c r="O27" s="10" t="s">
        <v>241</v>
      </c>
      <c r="P27" s="90">
        <v>0</v>
      </c>
      <c r="Q27" s="10" t="s">
        <v>241</v>
      </c>
      <c r="R27" s="90">
        <v>0</v>
      </c>
      <c r="S27" s="10" t="s">
        <v>159</v>
      </c>
    </row>
    <row r="28" spans="1:19" x14ac:dyDescent="0.25">
      <c r="A28" s="12" t="s">
        <v>196</v>
      </c>
      <c r="B28" s="90">
        <v>0</v>
      </c>
      <c r="C28" s="10" t="s">
        <v>241</v>
      </c>
      <c r="D28" s="90">
        <v>0</v>
      </c>
      <c r="E28" s="10" t="s">
        <v>241</v>
      </c>
      <c r="F28" s="90">
        <v>4.6788417803171903E-2</v>
      </c>
      <c r="G28" s="10" t="s">
        <v>159</v>
      </c>
      <c r="H28" s="90">
        <v>0</v>
      </c>
      <c r="I28" s="10" t="s">
        <v>241</v>
      </c>
      <c r="J28" s="90">
        <v>0</v>
      </c>
      <c r="K28" s="10" t="s">
        <v>241</v>
      </c>
      <c r="L28" s="90">
        <v>0</v>
      </c>
      <c r="M28" s="10" t="s">
        <v>241</v>
      </c>
      <c r="N28" s="90">
        <v>0</v>
      </c>
      <c r="O28" s="10" t="s">
        <v>241</v>
      </c>
      <c r="P28" s="90">
        <v>0</v>
      </c>
      <c r="Q28" s="10" t="s">
        <v>241</v>
      </c>
      <c r="R28" s="90">
        <v>4.5940853935003302E-4</v>
      </c>
      <c r="S28" s="10" t="s">
        <v>159</v>
      </c>
    </row>
    <row r="29" spans="1:19" x14ac:dyDescent="0.25">
      <c r="A29" s="12" t="s">
        <v>197</v>
      </c>
      <c r="B29" s="90">
        <v>0</v>
      </c>
      <c r="C29" s="10" t="s">
        <v>241</v>
      </c>
      <c r="D29" s="90">
        <v>0</v>
      </c>
      <c r="E29" s="10" t="s">
        <v>241</v>
      </c>
      <c r="F29" s="90">
        <v>2.60831759827161E-2</v>
      </c>
      <c r="G29" s="10" t="s">
        <v>159</v>
      </c>
      <c r="H29" s="90">
        <v>0</v>
      </c>
      <c r="I29" s="10" t="s">
        <v>241</v>
      </c>
      <c r="J29" s="90">
        <v>0</v>
      </c>
      <c r="K29" s="10" t="s">
        <v>241</v>
      </c>
      <c r="L29" s="90">
        <v>0</v>
      </c>
      <c r="M29" s="10" t="s">
        <v>241</v>
      </c>
      <c r="N29" s="90">
        <v>0</v>
      </c>
      <c r="O29" s="10" t="s">
        <v>241</v>
      </c>
      <c r="P29" s="90">
        <v>0</v>
      </c>
      <c r="Q29" s="10" t="s">
        <v>241</v>
      </c>
      <c r="R29" s="90">
        <v>2.5327630994135099E-4</v>
      </c>
      <c r="S29" s="10" t="s">
        <v>159</v>
      </c>
    </row>
    <row r="30" spans="1:19" x14ac:dyDescent="0.25">
      <c r="A30" s="12" t="s">
        <v>199</v>
      </c>
      <c r="B30" s="90">
        <v>0</v>
      </c>
      <c r="C30" s="10" t="s">
        <v>241</v>
      </c>
      <c r="D30" s="90">
        <v>0</v>
      </c>
      <c r="E30" s="10" t="s">
        <v>241</v>
      </c>
      <c r="F30" s="90">
        <v>5.5853326519130896E-3</v>
      </c>
      <c r="G30" s="10" t="s">
        <v>159</v>
      </c>
      <c r="H30" s="90">
        <v>0</v>
      </c>
      <c r="I30" s="10" t="s">
        <v>241</v>
      </c>
      <c r="J30" s="90">
        <v>0</v>
      </c>
      <c r="K30" s="10" t="s">
        <v>241</v>
      </c>
      <c r="L30" s="90">
        <v>0</v>
      </c>
      <c r="M30" s="10" t="s">
        <v>241</v>
      </c>
      <c r="N30" s="90">
        <v>0</v>
      </c>
      <c r="O30" s="10" t="s">
        <v>241</v>
      </c>
      <c r="P30" s="90">
        <v>0</v>
      </c>
      <c r="Q30" s="10" t="s">
        <v>241</v>
      </c>
      <c r="R30" s="90">
        <v>5.3496037813358501E-5</v>
      </c>
      <c r="S30" s="10" t="s">
        <v>159</v>
      </c>
    </row>
    <row r="31" spans="1:19" x14ac:dyDescent="0.25">
      <c r="A31" s="12" t="s">
        <v>200</v>
      </c>
      <c r="B31" s="90">
        <v>0</v>
      </c>
      <c r="C31" s="10" t="s">
        <v>241</v>
      </c>
      <c r="D31" s="90">
        <v>0</v>
      </c>
      <c r="E31" s="10" t="s">
        <v>241</v>
      </c>
      <c r="F31" s="90">
        <v>4.5004226032280403</v>
      </c>
      <c r="G31" s="10" t="s">
        <v>255</v>
      </c>
      <c r="H31" s="90">
        <v>0</v>
      </c>
      <c r="I31" s="10" t="s">
        <v>241</v>
      </c>
      <c r="J31" s="90">
        <v>0</v>
      </c>
      <c r="K31" s="10" t="s">
        <v>241</v>
      </c>
      <c r="L31" s="90">
        <v>0</v>
      </c>
      <c r="M31" s="10" t="s">
        <v>241</v>
      </c>
      <c r="N31" s="90">
        <v>0</v>
      </c>
      <c r="O31" s="10" t="s">
        <v>241</v>
      </c>
      <c r="P31" s="90">
        <v>0</v>
      </c>
      <c r="Q31" s="10" t="s">
        <v>241</v>
      </c>
      <c r="R31" s="90">
        <v>4.2344940041611198E-2</v>
      </c>
      <c r="S31" s="10" t="s">
        <v>159</v>
      </c>
    </row>
    <row r="32" spans="1:19" x14ac:dyDescent="0.25">
      <c r="A32" s="15" t="s">
        <v>203</v>
      </c>
      <c r="B32" s="91">
        <v>0</v>
      </c>
      <c r="C32" s="14" t="s">
        <v>241</v>
      </c>
      <c r="D32" s="91">
        <v>0</v>
      </c>
      <c r="E32" s="14" t="s">
        <v>241</v>
      </c>
      <c r="F32" s="91">
        <v>20.5503592246171</v>
      </c>
      <c r="G32" s="14" t="s">
        <v>159</v>
      </c>
      <c r="H32" s="91">
        <v>0</v>
      </c>
      <c r="I32" s="14" t="s">
        <v>241</v>
      </c>
      <c r="J32" s="91">
        <v>0</v>
      </c>
      <c r="K32" s="14" t="s">
        <v>241</v>
      </c>
      <c r="L32" s="91">
        <v>0</v>
      </c>
      <c r="M32" s="14" t="s">
        <v>241</v>
      </c>
      <c r="N32" s="91">
        <v>0</v>
      </c>
      <c r="O32" s="14" t="s">
        <v>241</v>
      </c>
      <c r="P32" s="91">
        <v>0</v>
      </c>
      <c r="Q32" s="14" t="s">
        <v>241</v>
      </c>
      <c r="R32" s="91">
        <v>0.19049392108264099</v>
      </c>
      <c r="S32" s="14" t="s">
        <v>159</v>
      </c>
    </row>
    <row r="34" spans="1:2" x14ac:dyDescent="0.25">
      <c r="A34" s="16" t="s">
        <v>204</v>
      </c>
      <c r="B34" s="16" t="s">
        <v>218</v>
      </c>
    </row>
    <row r="36" spans="1:2" x14ac:dyDescent="0.25">
      <c r="B36" s="16" t="s">
        <v>292</v>
      </c>
    </row>
    <row r="37" spans="1:2" x14ac:dyDescent="0.25">
      <c r="B37" s="16" t="s">
        <v>286</v>
      </c>
    </row>
    <row r="38" spans="1:2" x14ac:dyDescent="0.25">
      <c r="B38" s="16" t="s">
        <v>287</v>
      </c>
    </row>
    <row r="40" spans="1:2" x14ac:dyDescent="0.25">
      <c r="B40" s="16" t="s">
        <v>244</v>
      </c>
    </row>
    <row r="43" spans="1:2" x14ac:dyDescent="0.25">
      <c r="A43" s="17" t="str">
        <f>HYPERLINK("#'INTERACTIVE_GAMING 7'!A2", "&lt;&lt;&lt; Previous table")</f>
        <v>&lt;&lt;&lt; Previous table</v>
      </c>
    </row>
    <row r="44" spans="1:2" x14ac:dyDescent="0.25">
      <c r="A44" s="17" t="str">
        <f>HYPERLINK("#'INTERACTIVE_GAMING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S44"/>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HYPERLINK("#'INDEX'!B44", "Link to index")</f>
        <v>Link to index</v>
      </c>
    </row>
    <row r="2" spans="1:19" ht="15.75" customHeight="1" x14ac:dyDescent="0.25">
      <c r="A2" s="287" t="s">
        <v>296</v>
      </c>
      <c r="B2" s="286"/>
      <c r="C2" s="286"/>
      <c r="D2" s="286"/>
      <c r="E2" s="286"/>
      <c r="F2" s="286"/>
      <c r="G2" s="286"/>
      <c r="H2" s="286"/>
      <c r="I2" s="286"/>
      <c r="J2" s="286"/>
      <c r="K2" s="286"/>
      <c r="L2" s="286"/>
      <c r="M2" s="286"/>
      <c r="N2" s="286"/>
      <c r="O2" s="286"/>
      <c r="P2" s="286"/>
      <c r="Q2" s="286"/>
      <c r="R2" s="286"/>
      <c r="S2" s="286"/>
    </row>
    <row r="3" spans="1:19" ht="15.75" customHeight="1" x14ac:dyDescent="0.25">
      <c r="A3" s="287" t="s">
        <v>62</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225</v>
      </c>
      <c r="B6" s="288"/>
      <c r="C6" s="288"/>
      <c r="D6" s="288"/>
      <c r="E6" s="288"/>
      <c r="F6" s="288"/>
      <c r="G6" s="288"/>
      <c r="H6" s="288"/>
      <c r="I6" s="288"/>
      <c r="J6" s="288"/>
      <c r="K6" s="288"/>
      <c r="L6" s="288"/>
      <c r="M6" s="288"/>
      <c r="N6" s="288"/>
      <c r="O6" s="288"/>
      <c r="P6" s="288"/>
      <c r="Q6" s="288"/>
      <c r="R6" s="288"/>
      <c r="S6" s="288"/>
    </row>
    <row r="7" spans="1:19" x14ac:dyDescent="0.25">
      <c r="A7" s="12" t="s">
        <v>170</v>
      </c>
      <c r="B7" s="92">
        <v>0</v>
      </c>
      <c r="C7" s="10" t="s">
        <v>241</v>
      </c>
      <c r="D7" s="92">
        <v>0</v>
      </c>
      <c r="E7" s="10" t="s">
        <v>241</v>
      </c>
      <c r="F7" s="92">
        <v>0</v>
      </c>
      <c r="G7" s="10" t="s">
        <v>159</v>
      </c>
      <c r="H7" s="92">
        <v>0</v>
      </c>
      <c r="I7" s="10" t="s">
        <v>241</v>
      </c>
      <c r="J7" s="92">
        <v>0</v>
      </c>
      <c r="K7" s="10" t="s">
        <v>241</v>
      </c>
      <c r="L7" s="92">
        <v>0</v>
      </c>
      <c r="M7" s="10" t="s">
        <v>159</v>
      </c>
      <c r="N7" s="92">
        <v>0</v>
      </c>
      <c r="O7" s="10" t="s">
        <v>241</v>
      </c>
      <c r="P7" s="92">
        <v>0</v>
      </c>
      <c r="Q7" s="10" t="s">
        <v>241</v>
      </c>
      <c r="R7" s="92">
        <v>0</v>
      </c>
      <c r="S7" s="10" t="s">
        <v>159</v>
      </c>
    </row>
    <row r="8" spans="1:19" x14ac:dyDescent="0.25">
      <c r="A8" s="12" t="s">
        <v>171</v>
      </c>
      <c r="B8" s="92">
        <v>0</v>
      </c>
      <c r="C8" s="10" t="s">
        <v>241</v>
      </c>
      <c r="D8" s="92">
        <v>0</v>
      </c>
      <c r="E8" s="10" t="s">
        <v>241</v>
      </c>
      <c r="F8" s="92">
        <v>0</v>
      </c>
      <c r="G8" s="10" t="s">
        <v>159</v>
      </c>
      <c r="H8" s="92">
        <v>0</v>
      </c>
      <c r="I8" s="10" t="s">
        <v>241</v>
      </c>
      <c r="J8" s="92">
        <v>0</v>
      </c>
      <c r="K8" s="10" t="s">
        <v>241</v>
      </c>
      <c r="L8" s="92">
        <v>0</v>
      </c>
      <c r="M8" s="10" t="s">
        <v>159</v>
      </c>
      <c r="N8" s="92">
        <v>0</v>
      </c>
      <c r="O8" s="10" t="s">
        <v>241</v>
      </c>
      <c r="P8" s="92">
        <v>0</v>
      </c>
      <c r="Q8" s="10" t="s">
        <v>241</v>
      </c>
      <c r="R8" s="92">
        <v>0</v>
      </c>
      <c r="S8" s="10" t="s">
        <v>159</v>
      </c>
    </row>
    <row r="9" spans="1:19" x14ac:dyDescent="0.25">
      <c r="A9" s="12" t="s">
        <v>172</v>
      </c>
      <c r="B9" s="92">
        <v>0</v>
      </c>
      <c r="C9" s="10" t="s">
        <v>241</v>
      </c>
      <c r="D9" s="92">
        <v>0</v>
      </c>
      <c r="E9" s="10" t="s">
        <v>241</v>
      </c>
      <c r="F9" s="92">
        <v>0</v>
      </c>
      <c r="G9" s="10" t="s">
        <v>159</v>
      </c>
      <c r="H9" s="92">
        <v>0</v>
      </c>
      <c r="I9" s="10" t="s">
        <v>241</v>
      </c>
      <c r="J9" s="92">
        <v>0</v>
      </c>
      <c r="K9" s="10" t="s">
        <v>241</v>
      </c>
      <c r="L9" s="92">
        <v>0</v>
      </c>
      <c r="M9" s="10" t="s">
        <v>159</v>
      </c>
      <c r="N9" s="92">
        <v>0</v>
      </c>
      <c r="O9" s="10" t="s">
        <v>241</v>
      </c>
      <c r="P9" s="92">
        <v>0</v>
      </c>
      <c r="Q9" s="10" t="s">
        <v>241</v>
      </c>
      <c r="R9" s="92">
        <v>0</v>
      </c>
      <c r="S9" s="10" t="s">
        <v>159</v>
      </c>
    </row>
    <row r="10" spans="1:19" x14ac:dyDescent="0.25">
      <c r="A10" s="12" t="s">
        <v>173</v>
      </c>
      <c r="B10" s="92">
        <v>0</v>
      </c>
      <c r="C10" s="10" t="s">
        <v>241</v>
      </c>
      <c r="D10" s="92">
        <v>0</v>
      </c>
      <c r="E10" s="10" t="s">
        <v>241</v>
      </c>
      <c r="F10" s="92">
        <v>0</v>
      </c>
      <c r="G10" s="10" t="s">
        <v>159</v>
      </c>
      <c r="H10" s="92">
        <v>0</v>
      </c>
      <c r="I10" s="10" t="s">
        <v>241</v>
      </c>
      <c r="J10" s="92">
        <v>0</v>
      </c>
      <c r="K10" s="10" t="s">
        <v>241</v>
      </c>
      <c r="L10" s="92">
        <v>0</v>
      </c>
      <c r="M10" s="10" t="s">
        <v>159</v>
      </c>
      <c r="N10" s="92">
        <v>0</v>
      </c>
      <c r="O10" s="10" t="s">
        <v>241</v>
      </c>
      <c r="P10" s="92">
        <v>0</v>
      </c>
      <c r="Q10" s="10" t="s">
        <v>241</v>
      </c>
      <c r="R10" s="92">
        <v>0</v>
      </c>
      <c r="S10" s="10" t="s">
        <v>159</v>
      </c>
    </row>
    <row r="11" spans="1:19" x14ac:dyDescent="0.25">
      <c r="A11" s="12" t="s">
        <v>174</v>
      </c>
      <c r="B11" s="92">
        <v>0</v>
      </c>
      <c r="C11" s="10" t="s">
        <v>241</v>
      </c>
      <c r="D11" s="92">
        <v>0</v>
      </c>
      <c r="E11" s="10" t="s">
        <v>241</v>
      </c>
      <c r="F11" s="92">
        <v>3.2606089666746599E-3</v>
      </c>
      <c r="G11" s="10" t="s">
        <v>159</v>
      </c>
      <c r="H11" s="92">
        <v>0</v>
      </c>
      <c r="I11" s="10" t="s">
        <v>241</v>
      </c>
      <c r="J11" s="92">
        <v>0</v>
      </c>
      <c r="K11" s="10" t="s">
        <v>241</v>
      </c>
      <c r="L11" s="92">
        <v>0</v>
      </c>
      <c r="M11" s="10" t="s">
        <v>159</v>
      </c>
      <c r="N11" s="92">
        <v>0</v>
      </c>
      <c r="O11" s="10" t="s">
        <v>241</v>
      </c>
      <c r="P11" s="92">
        <v>0</v>
      </c>
      <c r="Q11" s="10" t="s">
        <v>241</v>
      </c>
      <c r="R11" s="92">
        <v>3.4006206132619199E-5</v>
      </c>
      <c r="S11" s="10" t="s">
        <v>159</v>
      </c>
    </row>
    <row r="12" spans="1:19" x14ac:dyDescent="0.25">
      <c r="A12" s="12" t="s">
        <v>175</v>
      </c>
      <c r="B12" s="92">
        <v>0</v>
      </c>
      <c r="C12" s="10" t="s">
        <v>241</v>
      </c>
      <c r="D12" s="92">
        <v>0</v>
      </c>
      <c r="E12" s="10" t="s">
        <v>241</v>
      </c>
      <c r="F12" s="92">
        <v>0.123328754578755</v>
      </c>
      <c r="G12" s="10" t="s">
        <v>159</v>
      </c>
      <c r="H12" s="92">
        <v>0</v>
      </c>
      <c r="I12" s="10" t="s">
        <v>241</v>
      </c>
      <c r="J12" s="92">
        <v>0</v>
      </c>
      <c r="K12" s="10" t="s">
        <v>241</v>
      </c>
      <c r="L12" s="92">
        <v>0</v>
      </c>
      <c r="M12" s="10" t="s">
        <v>159</v>
      </c>
      <c r="N12" s="92">
        <v>0</v>
      </c>
      <c r="O12" s="10" t="s">
        <v>241</v>
      </c>
      <c r="P12" s="92">
        <v>0</v>
      </c>
      <c r="Q12" s="10" t="s">
        <v>241</v>
      </c>
      <c r="R12" s="92">
        <v>1.27246658210327E-3</v>
      </c>
      <c r="S12" s="10" t="s">
        <v>159</v>
      </c>
    </row>
    <row r="13" spans="1:19" x14ac:dyDescent="0.25">
      <c r="A13" s="12" t="s">
        <v>176</v>
      </c>
      <c r="B13" s="92">
        <v>0</v>
      </c>
      <c r="C13" s="10" t="s">
        <v>241</v>
      </c>
      <c r="D13" s="92">
        <v>0</v>
      </c>
      <c r="E13" s="10" t="s">
        <v>241</v>
      </c>
      <c r="F13" s="92">
        <v>0.30795075125208698</v>
      </c>
      <c r="G13" s="10" t="s">
        <v>159</v>
      </c>
      <c r="H13" s="92">
        <v>0</v>
      </c>
      <c r="I13" s="10" t="s">
        <v>241</v>
      </c>
      <c r="J13" s="92">
        <v>0</v>
      </c>
      <c r="K13" s="10" t="s">
        <v>241</v>
      </c>
      <c r="L13" s="92">
        <v>1.6210958608019001E-4</v>
      </c>
      <c r="M13" s="10" t="s">
        <v>180</v>
      </c>
      <c r="N13" s="92">
        <v>0</v>
      </c>
      <c r="O13" s="10" t="s">
        <v>241</v>
      </c>
      <c r="P13" s="92">
        <v>0</v>
      </c>
      <c r="Q13" s="10" t="s">
        <v>241</v>
      </c>
      <c r="R13" s="92">
        <v>3.1896769512803399E-3</v>
      </c>
      <c r="S13" s="10" t="s">
        <v>159</v>
      </c>
    </row>
    <row r="14" spans="1:19" x14ac:dyDescent="0.25">
      <c r="A14" s="12" t="s">
        <v>177</v>
      </c>
      <c r="B14" s="92">
        <v>0</v>
      </c>
      <c r="C14" s="10" t="s">
        <v>241</v>
      </c>
      <c r="D14" s="92">
        <v>0</v>
      </c>
      <c r="E14" s="10" t="s">
        <v>241</v>
      </c>
      <c r="F14" s="92">
        <v>0.28144407033295898</v>
      </c>
      <c r="G14" s="10" t="s">
        <v>159</v>
      </c>
      <c r="H14" s="92">
        <v>0</v>
      </c>
      <c r="I14" s="10" t="s">
        <v>284</v>
      </c>
      <c r="J14" s="92">
        <v>0</v>
      </c>
      <c r="K14" s="10" t="s">
        <v>241</v>
      </c>
      <c r="L14" s="92">
        <v>1.2410316075237499E-3</v>
      </c>
      <c r="M14" s="10" t="s">
        <v>180</v>
      </c>
      <c r="N14" s="92">
        <v>0</v>
      </c>
      <c r="O14" s="10" t="s">
        <v>241</v>
      </c>
      <c r="P14" s="92">
        <v>0</v>
      </c>
      <c r="Q14" s="10" t="s">
        <v>241</v>
      </c>
      <c r="R14" s="92">
        <v>3.0575173539397699E-3</v>
      </c>
      <c r="S14" s="10" t="s">
        <v>159</v>
      </c>
    </row>
    <row r="15" spans="1:19" x14ac:dyDescent="0.25">
      <c r="A15" s="12" t="s">
        <v>178</v>
      </c>
      <c r="B15" s="92">
        <v>0</v>
      </c>
      <c r="C15" s="10" t="s">
        <v>241</v>
      </c>
      <c r="D15" s="92">
        <v>0</v>
      </c>
      <c r="E15" s="10" t="s">
        <v>241</v>
      </c>
      <c r="F15" s="92">
        <v>0.337588911180011</v>
      </c>
      <c r="G15" s="10" t="s">
        <v>159</v>
      </c>
      <c r="H15" s="92">
        <v>0</v>
      </c>
      <c r="I15" s="10" t="s">
        <v>241</v>
      </c>
      <c r="J15" s="92">
        <v>0</v>
      </c>
      <c r="K15" s="10" t="s">
        <v>241</v>
      </c>
      <c r="L15" s="92">
        <v>3.11438278595697E-4</v>
      </c>
      <c r="M15" s="10" t="s">
        <v>180</v>
      </c>
      <c r="N15" s="92">
        <v>0</v>
      </c>
      <c r="O15" s="10" t="s">
        <v>241</v>
      </c>
      <c r="P15" s="92">
        <v>0</v>
      </c>
      <c r="Q15" s="10" t="s">
        <v>241</v>
      </c>
      <c r="R15" s="92">
        <v>3.6250356775608698E-3</v>
      </c>
      <c r="S15" s="10" t="s">
        <v>159</v>
      </c>
    </row>
    <row r="16" spans="1:19" x14ac:dyDescent="0.25">
      <c r="A16" s="12" t="s">
        <v>182</v>
      </c>
      <c r="B16" s="92">
        <v>0</v>
      </c>
      <c r="C16" s="10" t="s">
        <v>241</v>
      </c>
      <c r="D16" s="92">
        <v>0</v>
      </c>
      <c r="E16" s="10" t="s">
        <v>241</v>
      </c>
      <c r="F16" s="92">
        <v>0.25526590198123</v>
      </c>
      <c r="G16" s="10" t="s">
        <v>159</v>
      </c>
      <c r="H16" s="92">
        <v>0</v>
      </c>
      <c r="I16" s="10" t="s">
        <v>241</v>
      </c>
      <c r="J16" s="92">
        <v>0</v>
      </c>
      <c r="K16" s="10" t="s">
        <v>241</v>
      </c>
      <c r="L16" s="92">
        <v>0</v>
      </c>
      <c r="M16" s="10" t="s">
        <v>241</v>
      </c>
      <c r="N16" s="92">
        <v>0</v>
      </c>
      <c r="O16" s="10" t="s">
        <v>241</v>
      </c>
      <c r="P16" s="92">
        <v>0</v>
      </c>
      <c r="Q16" s="10" t="s">
        <v>241</v>
      </c>
      <c r="R16" s="92">
        <v>2.65861070937917E-3</v>
      </c>
      <c r="S16" s="10" t="s">
        <v>159</v>
      </c>
    </row>
    <row r="17" spans="1:19" x14ac:dyDescent="0.25">
      <c r="A17" s="12" t="s">
        <v>183</v>
      </c>
      <c r="B17" s="92">
        <v>0</v>
      </c>
      <c r="C17" s="10" t="s">
        <v>241</v>
      </c>
      <c r="D17" s="92">
        <v>0</v>
      </c>
      <c r="E17" s="10" t="s">
        <v>241</v>
      </c>
      <c r="F17" s="92">
        <v>0.21520146520146499</v>
      </c>
      <c r="G17" s="10" t="s">
        <v>159</v>
      </c>
      <c r="H17" s="92">
        <v>0</v>
      </c>
      <c r="I17" s="10" t="s">
        <v>241</v>
      </c>
      <c r="J17" s="92">
        <v>0</v>
      </c>
      <c r="K17" s="10" t="s">
        <v>241</v>
      </c>
      <c r="L17" s="92">
        <v>0</v>
      </c>
      <c r="M17" s="10" t="s">
        <v>241</v>
      </c>
      <c r="N17" s="92">
        <v>0</v>
      </c>
      <c r="O17" s="10" t="s">
        <v>241</v>
      </c>
      <c r="P17" s="92">
        <v>0</v>
      </c>
      <c r="Q17" s="10" t="s">
        <v>241</v>
      </c>
      <c r="R17" s="92">
        <v>2.3680285910061901E-3</v>
      </c>
      <c r="S17" s="10" t="s">
        <v>159</v>
      </c>
    </row>
    <row r="18" spans="1:19" x14ac:dyDescent="0.25">
      <c r="A18" s="12" t="s">
        <v>184</v>
      </c>
      <c r="B18" s="92">
        <v>0</v>
      </c>
      <c r="C18" s="10" t="s">
        <v>241</v>
      </c>
      <c r="D18" s="92">
        <v>0</v>
      </c>
      <c r="E18" s="10" t="s">
        <v>241</v>
      </c>
      <c r="F18" s="92">
        <v>0.205102182677603</v>
      </c>
      <c r="G18" s="10" t="s">
        <v>159</v>
      </c>
      <c r="H18" s="92">
        <v>0</v>
      </c>
      <c r="I18" s="10" t="s">
        <v>241</v>
      </c>
      <c r="J18" s="92">
        <v>0</v>
      </c>
      <c r="K18" s="10" t="s">
        <v>241</v>
      </c>
      <c r="L18" s="92">
        <v>0</v>
      </c>
      <c r="M18" s="10" t="s">
        <v>241</v>
      </c>
      <c r="N18" s="92">
        <v>0</v>
      </c>
      <c r="O18" s="10" t="s">
        <v>241</v>
      </c>
      <c r="P18" s="92">
        <v>0</v>
      </c>
      <c r="Q18" s="10" t="s">
        <v>241</v>
      </c>
      <c r="R18" s="92">
        <v>2.3410140003840099E-3</v>
      </c>
      <c r="S18" s="10" t="s">
        <v>159</v>
      </c>
    </row>
    <row r="19" spans="1:19" x14ac:dyDescent="0.25">
      <c r="A19" s="12" t="s">
        <v>185</v>
      </c>
      <c r="B19" s="92">
        <v>0</v>
      </c>
      <c r="C19" s="10" t="s">
        <v>241</v>
      </c>
      <c r="D19" s="92">
        <v>0</v>
      </c>
      <c r="E19" s="10" t="s">
        <v>241</v>
      </c>
      <c r="F19" s="92">
        <v>8.7783505154639202E-2</v>
      </c>
      <c r="G19" s="10" t="s">
        <v>159</v>
      </c>
      <c r="H19" s="92">
        <v>0</v>
      </c>
      <c r="I19" s="10" t="s">
        <v>241</v>
      </c>
      <c r="J19" s="92">
        <v>0</v>
      </c>
      <c r="K19" s="10" t="s">
        <v>241</v>
      </c>
      <c r="L19" s="92">
        <v>0</v>
      </c>
      <c r="M19" s="10" t="s">
        <v>241</v>
      </c>
      <c r="N19" s="92">
        <v>0</v>
      </c>
      <c r="O19" s="10" t="s">
        <v>241</v>
      </c>
      <c r="P19" s="92">
        <v>0</v>
      </c>
      <c r="Q19" s="10" t="s">
        <v>241</v>
      </c>
      <c r="R19" s="92">
        <v>9.8671869681286406E-4</v>
      </c>
      <c r="S19" s="10" t="s">
        <v>159</v>
      </c>
    </row>
    <row r="20" spans="1:19" x14ac:dyDescent="0.25">
      <c r="A20" s="12" t="s">
        <v>186</v>
      </c>
      <c r="B20" s="92">
        <v>0</v>
      </c>
      <c r="C20" s="10" t="s">
        <v>241</v>
      </c>
      <c r="D20" s="92">
        <v>0</v>
      </c>
      <c r="E20" s="10" t="s">
        <v>241</v>
      </c>
      <c r="F20" s="92">
        <v>4.3534980374047599E-2</v>
      </c>
      <c r="G20" s="10" t="s">
        <v>159</v>
      </c>
      <c r="H20" s="92">
        <v>0</v>
      </c>
      <c r="I20" s="10" t="s">
        <v>241</v>
      </c>
      <c r="J20" s="92">
        <v>0</v>
      </c>
      <c r="K20" s="10" t="s">
        <v>241</v>
      </c>
      <c r="L20" s="92">
        <v>0</v>
      </c>
      <c r="M20" s="10" t="s">
        <v>241</v>
      </c>
      <c r="N20" s="92">
        <v>0</v>
      </c>
      <c r="O20" s="10" t="s">
        <v>241</v>
      </c>
      <c r="P20" s="92">
        <v>0</v>
      </c>
      <c r="Q20" s="10" t="s">
        <v>241</v>
      </c>
      <c r="R20" s="92">
        <v>4.9689882950084796E-4</v>
      </c>
      <c r="S20" s="10" t="s">
        <v>159</v>
      </c>
    </row>
    <row r="21" spans="1:19" x14ac:dyDescent="0.25">
      <c r="A21" s="12" t="s">
        <v>188</v>
      </c>
      <c r="B21" s="92">
        <v>0</v>
      </c>
      <c r="C21" s="10" t="s">
        <v>241</v>
      </c>
      <c r="D21" s="92">
        <v>0</v>
      </c>
      <c r="E21" s="10" t="s">
        <v>241</v>
      </c>
      <c r="F21" s="92">
        <v>7.6153307315120601E-3</v>
      </c>
      <c r="G21" s="10" t="s">
        <v>159</v>
      </c>
      <c r="H21" s="92">
        <v>0</v>
      </c>
      <c r="I21" s="10" t="s">
        <v>241</v>
      </c>
      <c r="J21" s="92">
        <v>0</v>
      </c>
      <c r="K21" s="10" t="s">
        <v>241</v>
      </c>
      <c r="L21" s="92">
        <v>0</v>
      </c>
      <c r="M21" s="10" t="s">
        <v>241</v>
      </c>
      <c r="N21" s="92">
        <v>0</v>
      </c>
      <c r="O21" s="10" t="s">
        <v>241</v>
      </c>
      <c r="P21" s="92">
        <v>0</v>
      </c>
      <c r="Q21" s="10" t="s">
        <v>241</v>
      </c>
      <c r="R21" s="92">
        <v>9.1189817416655993E-5</v>
      </c>
      <c r="S21" s="10" t="s">
        <v>159</v>
      </c>
    </row>
    <row r="22" spans="1:19" x14ac:dyDescent="0.25">
      <c r="A22" s="12" t="s">
        <v>189</v>
      </c>
      <c r="B22" s="92">
        <v>0</v>
      </c>
      <c r="C22" s="10" t="s">
        <v>241</v>
      </c>
      <c r="D22" s="92">
        <v>0</v>
      </c>
      <c r="E22" s="10" t="s">
        <v>241</v>
      </c>
      <c r="F22" s="92">
        <v>0</v>
      </c>
      <c r="G22" s="10" t="s">
        <v>159</v>
      </c>
      <c r="H22" s="92">
        <v>0</v>
      </c>
      <c r="I22" s="10" t="s">
        <v>241</v>
      </c>
      <c r="J22" s="92">
        <v>0</v>
      </c>
      <c r="K22" s="10" t="s">
        <v>241</v>
      </c>
      <c r="L22" s="92">
        <v>0</v>
      </c>
      <c r="M22" s="10" t="s">
        <v>241</v>
      </c>
      <c r="N22" s="92">
        <v>0</v>
      </c>
      <c r="O22" s="10" t="s">
        <v>241</v>
      </c>
      <c r="P22" s="92">
        <v>0</v>
      </c>
      <c r="Q22" s="10" t="s">
        <v>241</v>
      </c>
      <c r="R22" s="92">
        <v>0</v>
      </c>
      <c r="S22" s="10" t="s">
        <v>159</v>
      </c>
    </row>
    <row r="23" spans="1:19" x14ac:dyDescent="0.25">
      <c r="A23" s="12" t="s">
        <v>190</v>
      </c>
      <c r="B23" s="92">
        <v>0</v>
      </c>
      <c r="C23" s="10" t="s">
        <v>241</v>
      </c>
      <c r="D23" s="92">
        <v>0</v>
      </c>
      <c r="E23" s="10" t="s">
        <v>241</v>
      </c>
      <c r="F23" s="92">
        <v>0</v>
      </c>
      <c r="G23" s="10" t="s">
        <v>159</v>
      </c>
      <c r="H23" s="92">
        <v>0</v>
      </c>
      <c r="I23" s="10" t="s">
        <v>241</v>
      </c>
      <c r="J23" s="92">
        <v>0</v>
      </c>
      <c r="K23" s="10" t="s">
        <v>241</v>
      </c>
      <c r="L23" s="92">
        <v>0</v>
      </c>
      <c r="M23" s="10" t="s">
        <v>241</v>
      </c>
      <c r="N23" s="92">
        <v>0</v>
      </c>
      <c r="O23" s="10" t="s">
        <v>241</v>
      </c>
      <c r="P23" s="92">
        <v>0</v>
      </c>
      <c r="Q23" s="10" t="s">
        <v>241</v>
      </c>
      <c r="R23" s="92">
        <v>0</v>
      </c>
      <c r="S23" s="10" t="s">
        <v>159</v>
      </c>
    </row>
    <row r="24" spans="1:19" x14ac:dyDescent="0.25">
      <c r="A24" s="12" t="s">
        <v>191</v>
      </c>
      <c r="B24" s="92">
        <v>0</v>
      </c>
      <c r="C24" s="10" t="s">
        <v>241</v>
      </c>
      <c r="D24" s="92">
        <v>0</v>
      </c>
      <c r="E24" s="10" t="s">
        <v>241</v>
      </c>
      <c r="F24" s="92">
        <v>0</v>
      </c>
      <c r="G24" s="10" t="s">
        <v>159</v>
      </c>
      <c r="H24" s="92">
        <v>0</v>
      </c>
      <c r="I24" s="10" t="s">
        <v>241</v>
      </c>
      <c r="J24" s="92">
        <v>0</v>
      </c>
      <c r="K24" s="10" t="s">
        <v>241</v>
      </c>
      <c r="L24" s="92">
        <v>0</v>
      </c>
      <c r="M24" s="10" t="s">
        <v>241</v>
      </c>
      <c r="N24" s="92">
        <v>0</v>
      </c>
      <c r="O24" s="10" t="s">
        <v>241</v>
      </c>
      <c r="P24" s="92">
        <v>0</v>
      </c>
      <c r="Q24" s="10" t="s">
        <v>241</v>
      </c>
      <c r="R24" s="92">
        <v>0</v>
      </c>
      <c r="S24" s="10" t="s">
        <v>159</v>
      </c>
    </row>
    <row r="25" spans="1:19" x14ac:dyDescent="0.25">
      <c r="A25" s="12" t="s">
        <v>192</v>
      </c>
      <c r="B25" s="92">
        <v>0</v>
      </c>
      <c r="C25" s="10" t="s">
        <v>241</v>
      </c>
      <c r="D25" s="92">
        <v>0</v>
      </c>
      <c r="E25" s="10" t="s">
        <v>241</v>
      </c>
      <c r="F25" s="92">
        <v>0</v>
      </c>
      <c r="G25" s="10" t="s">
        <v>159</v>
      </c>
      <c r="H25" s="92">
        <v>0</v>
      </c>
      <c r="I25" s="10" t="s">
        <v>241</v>
      </c>
      <c r="J25" s="92">
        <v>0</v>
      </c>
      <c r="K25" s="10" t="s">
        <v>241</v>
      </c>
      <c r="L25" s="92">
        <v>0</v>
      </c>
      <c r="M25" s="10" t="s">
        <v>241</v>
      </c>
      <c r="N25" s="92">
        <v>0</v>
      </c>
      <c r="O25" s="10" t="s">
        <v>241</v>
      </c>
      <c r="P25" s="92">
        <v>0</v>
      </c>
      <c r="Q25" s="10" t="s">
        <v>241</v>
      </c>
      <c r="R25" s="92">
        <v>0</v>
      </c>
      <c r="S25" s="10" t="s">
        <v>159</v>
      </c>
    </row>
    <row r="26" spans="1:19" x14ac:dyDescent="0.25">
      <c r="A26" s="12" t="s">
        <v>193</v>
      </c>
      <c r="B26" s="92">
        <v>0</v>
      </c>
      <c r="C26" s="10" t="s">
        <v>241</v>
      </c>
      <c r="D26" s="92">
        <v>0</v>
      </c>
      <c r="E26" s="10" t="s">
        <v>241</v>
      </c>
      <c r="F26" s="92">
        <v>0</v>
      </c>
      <c r="G26" s="10" t="s">
        <v>159</v>
      </c>
      <c r="H26" s="92">
        <v>0</v>
      </c>
      <c r="I26" s="10" t="s">
        <v>241</v>
      </c>
      <c r="J26" s="92">
        <v>0</v>
      </c>
      <c r="K26" s="10" t="s">
        <v>241</v>
      </c>
      <c r="L26" s="92">
        <v>0</v>
      </c>
      <c r="M26" s="10" t="s">
        <v>241</v>
      </c>
      <c r="N26" s="92">
        <v>0</v>
      </c>
      <c r="O26" s="10" t="s">
        <v>241</v>
      </c>
      <c r="P26" s="92">
        <v>0</v>
      </c>
      <c r="Q26" s="10" t="s">
        <v>241</v>
      </c>
      <c r="R26" s="92">
        <v>0</v>
      </c>
      <c r="S26" s="10" t="s">
        <v>159</v>
      </c>
    </row>
    <row r="27" spans="1:19" x14ac:dyDescent="0.25">
      <c r="A27" s="12" t="s">
        <v>194</v>
      </c>
      <c r="B27" s="92">
        <v>0</v>
      </c>
      <c r="C27" s="10" t="s">
        <v>241</v>
      </c>
      <c r="D27" s="92">
        <v>0</v>
      </c>
      <c r="E27" s="10" t="s">
        <v>241</v>
      </c>
      <c r="F27" s="92">
        <v>0</v>
      </c>
      <c r="G27" s="10" t="s">
        <v>159</v>
      </c>
      <c r="H27" s="92">
        <v>0</v>
      </c>
      <c r="I27" s="10" t="s">
        <v>241</v>
      </c>
      <c r="J27" s="92">
        <v>0</v>
      </c>
      <c r="K27" s="10" t="s">
        <v>241</v>
      </c>
      <c r="L27" s="92">
        <v>0</v>
      </c>
      <c r="M27" s="10" t="s">
        <v>241</v>
      </c>
      <c r="N27" s="92">
        <v>0</v>
      </c>
      <c r="O27" s="10" t="s">
        <v>241</v>
      </c>
      <c r="P27" s="92">
        <v>0</v>
      </c>
      <c r="Q27" s="10" t="s">
        <v>241</v>
      </c>
      <c r="R27" s="92">
        <v>0</v>
      </c>
      <c r="S27" s="10" t="s">
        <v>159</v>
      </c>
    </row>
    <row r="28" spans="1:19" x14ac:dyDescent="0.25">
      <c r="A28" s="12" t="s">
        <v>196</v>
      </c>
      <c r="B28" s="92">
        <v>0</v>
      </c>
      <c r="C28" s="10" t="s">
        <v>241</v>
      </c>
      <c r="D28" s="92">
        <v>0</v>
      </c>
      <c r="E28" s="10" t="s">
        <v>241</v>
      </c>
      <c r="F28" s="92">
        <v>4.89566122024356E-5</v>
      </c>
      <c r="G28" s="10" t="s">
        <v>159</v>
      </c>
      <c r="H28" s="92">
        <v>0</v>
      </c>
      <c r="I28" s="10" t="s">
        <v>241</v>
      </c>
      <c r="J28" s="92">
        <v>0</v>
      </c>
      <c r="K28" s="10" t="s">
        <v>241</v>
      </c>
      <c r="L28" s="92">
        <v>0</v>
      </c>
      <c r="M28" s="10" t="s">
        <v>241</v>
      </c>
      <c r="N28" s="92">
        <v>0</v>
      </c>
      <c r="O28" s="10" t="s">
        <v>241</v>
      </c>
      <c r="P28" s="92">
        <v>0</v>
      </c>
      <c r="Q28" s="10" t="s">
        <v>241</v>
      </c>
      <c r="R28" s="92">
        <v>7.0236495058423595E-7</v>
      </c>
      <c r="S28" s="10" t="s">
        <v>159</v>
      </c>
    </row>
    <row r="29" spans="1:19" x14ac:dyDescent="0.25">
      <c r="A29" s="12" t="s">
        <v>197</v>
      </c>
      <c r="B29" s="92">
        <v>0</v>
      </c>
      <c r="C29" s="10" t="s">
        <v>241</v>
      </c>
      <c r="D29" s="92">
        <v>0</v>
      </c>
      <c r="E29" s="10" t="s">
        <v>241</v>
      </c>
      <c r="F29" s="92">
        <v>2.70198283515833E-5</v>
      </c>
      <c r="G29" s="10" t="s">
        <v>159</v>
      </c>
      <c r="H29" s="92">
        <v>0</v>
      </c>
      <c r="I29" s="10" t="s">
        <v>241</v>
      </c>
      <c r="J29" s="92">
        <v>0</v>
      </c>
      <c r="K29" s="10" t="s">
        <v>241</v>
      </c>
      <c r="L29" s="92">
        <v>0</v>
      </c>
      <c r="M29" s="10" t="s">
        <v>241</v>
      </c>
      <c r="N29" s="92">
        <v>0</v>
      </c>
      <c r="O29" s="10" t="s">
        <v>241</v>
      </c>
      <c r="P29" s="92">
        <v>0</v>
      </c>
      <c r="Q29" s="10" t="s">
        <v>241</v>
      </c>
      <c r="R29" s="92">
        <v>3.9092773617301899E-7</v>
      </c>
      <c r="S29" s="10" t="s">
        <v>159</v>
      </c>
    </row>
    <row r="30" spans="1:19" x14ac:dyDescent="0.25">
      <c r="A30" s="12" t="s">
        <v>199</v>
      </c>
      <c r="B30" s="92">
        <v>0</v>
      </c>
      <c r="C30" s="10" t="s">
        <v>241</v>
      </c>
      <c r="D30" s="92">
        <v>0</v>
      </c>
      <c r="E30" s="10" t="s">
        <v>241</v>
      </c>
      <c r="F30" s="92">
        <v>5.7740054275651001E-6</v>
      </c>
      <c r="G30" s="10" t="s">
        <v>159</v>
      </c>
      <c r="H30" s="92">
        <v>0</v>
      </c>
      <c r="I30" s="10" t="s">
        <v>241</v>
      </c>
      <c r="J30" s="92">
        <v>0</v>
      </c>
      <c r="K30" s="10" t="s">
        <v>241</v>
      </c>
      <c r="L30" s="92">
        <v>0</v>
      </c>
      <c r="M30" s="10" t="s">
        <v>241</v>
      </c>
      <c r="N30" s="92">
        <v>0</v>
      </c>
      <c r="O30" s="10" t="s">
        <v>241</v>
      </c>
      <c r="P30" s="92">
        <v>0</v>
      </c>
      <c r="Q30" s="10" t="s">
        <v>241</v>
      </c>
      <c r="R30" s="92">
        <v>8.2750357067790701E-8</v>
      </c>
      <c r="S30" s="10" t="s">
        <v>159</v>
      </c>
    </row>
    <row r="31" spans="1:19" x14ac:dyDescent="0.25">
      <c r="A31" s="12" t="s">
        <v>200</v>
      </c>
      <c r="B31" s="92">
        <v>0</v>
      </c>
      <c r="C31" s="10" t="s">
        <v>241</v>
      </c>
      <c r="D31" s="92">
        <v>0</v>
      </c>
      <c r="E31" s="10" t="s">
        <v>241</v>
      </c>
      <c r="F31" s="92">
        <v>5.0184049079754602E-3</v>
      </c>
      <c r="G31" s="10" t="s">
        <v>255</v>
      </c>
      <c r="H31" s="92">
        <v>0</v>
      </c>
      <c r="I31" s="10" t="s">
        <v>241</v>
      </c>
      <c r="J31" s="92">
        <v>0</v>
      </c>
      <c r="K31" s="10" t="s">
        <v>241</v>
      </c>
      <c r="L31" s="92">
        <v>0</v>
      </c>
      <c r="M31" s="10" t="s">
        <v>241</v>
      </c>
      <c r="N31" s="92">
        <v>0</v>
      </c>
      <c r="O31" s="10" t="s">
        <v>241</v>
      </c>
      <c r="P31" s="92">
        <v>0</v>
      </c>
      <c r="Q31" s="10" t="s">
        <v>241</v>
      </c>
      <c r="R31" s="92">
        <v>6.5725986914261304E-5</v>
      </c>
      <c r="S31" s="10" t="s">
        <v>159</v>
      </c>
    </row>
    <row r="32" spans="1:19" x14ac:dyDescent="0.25">
      <c r="A32" s="15" t="s">
        <v>203</v>
      </c>
      <c r="B32" s="93">
        <v>0</v>
      </c>
      <c r="C32" s="14" t="s">
        <v>241</v>
      </c>
      <c r="D32" s="93">
        <v>0</v>
      </c>
      <c r="E32" s="14" t="s">
        <v>241</v>
      </c>
      <c r="F32" s="93">
        <v>2.2871281153822899E-2</v>
      </c>
      <c r="G32" s="14" t="s">
        <v>159</v>
      </c>
      <c r="H32" s="93">
        <v>0</v>
      </c>
      <c r="I32" s="14" t="s">
        <v>241</v>
      </c>
      <c r="J32" s="93">
        <v>0</v>
      </c>
      <c r="K32" s="14" t="s">
        <v>241</v>
      </c>
      <c r="L32" s="93">
        <v>0</v>
      </c>
      <c r="M32" s="14" t="s">
        <v>241</v>
      </c>
      <c r="N32" s="93">
        <v>0</v>
      </c>
      <c r="O32" s="14" t="s">
        <v>241</v>
      </c>
      <c r="P32" s="93">
        <v>0</v>
      </c>
      <c r="Q32" s="14" t="s">
        <v>241</v>
      </c>
      <c r="R32" s="93">
        <v>2.8899243815828701E-4</v>
      </c>
      <c r="S32" s="14" t="s">
        <v>159</v>
      </c>
    </row>
    <row r="34" spans="1:2" x14ac:dyDescent="0.25">
      <c r="A34" s="16" t="s">
        <v>204</v>
      </c>
      <c r="B34" s="16" t="s">
        <v>218</v>
      </c>
    </row>
    <row r="36" spans="1:2" x14ac:dyDescent="0.25">
      <c r="B36" s="16" t="s">
        <v>292</v>
      </c>
    </row>
    <row r="37" spans="1:2" x14ac:dyDescent="0.25">
      <c r="B37" s="16" t="s">
        <v>286</v>
      </c>
    </row>
    <row r="38" spans="1:2" x14ac:dyDescent="0.25">
      <c r="B38" s="16" t="s">
        <v>287</v>
      </c>
    </row>
    <row r="40" spans="1:2" x14ac:dyDescent="0.25">
      <c r="B40" s="16" t="s">
        <v>244</v>
      </c>
    </row>
    <row r="43" spans="1:2" x14ac:dyDescent="0.25">
      <c r="A43" s="17" t="str">
        <f>HYPERLINK("#'INTERACTIVE_GAMING 8'!A2", "&lt;&lt;&lt; Previous table")</f>
        <v>&lt;&lt;&lt; Previous table</v>
      </c>
    </row>
    <row r="44" spans="1:2" x14ac:dyDescent="0.25">
      <c r="A44" s="17" t="str">
        <f>HYPERLINK("#'INTERACTIVE_GAMING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S44"/>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HYPERLINK("#'INDEX'!B45", "Link to index")</f>
        <v>Link to index</v>
      </c>
    </row>
    <row r="2" spans="1:19" ht="15.75" customHeight="1" x14ac:dyDescent="0.25">
      <c r="A2" s="287" t="s">
        <v>297</v>
      </c>
      <c r="B2" s="286"/>
      <c r="C2" s="286"/>
      <c r="D2" s="286"/>
      <c r="E2" s="286"/>
      <c r="F2" s="286"/>
      <c r="G2" s="286"/>
      <c r="H2" s="286"/>
      <c r="I2" s="286"/>
      <c r="J2" s="286"/>
      <c r="K2" s="286"/>
      <c r="L2" s="286"/>
      <c r="M2" s="286"/>
      <c r="N2" s="286"/>
      <c r="O2" s="286"/>
      <c r="P2" s="286"/>
      <c r="Q2" s="286"/>
      <c r="R2" s="286"/>
      <c r="S2" s="286"/>
    </row>
    <row r="3" spans="1:19" ht="15.75" customHeight="1" x14ac:dyDescent="0.25">
      <c r="A3" s="287" t="s">
        <v>63</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225</v>
      </c>
      <c r="B6" s="288"/>
      <c r="C6" s="288"/>
      <c r="D6" s="288"/>
      <c r="E6" s="288"/>
      <c r="F6" s="288"/>
      <c r="G6" s="288"/>
      <c r="H6" s="288"/>
      <c r="I6" s="288"/>
      <c r="J6" s="288"/>
      <c r="K6" s="288"/>
      <c r="L6" s="288"/>
      <c r="M6" s="288"/>
      <c r="N6" s="288"/>
      <c r="O6" s="288"/>
      <c r="P6" s="288"/>
      <c r="Q6" s="288"/>
      <c r="R6" s="288"/>
      <c r="S6" s="288"/>
    </row>
    <row r="7" spans="1:19" x14ac:dyDescent="0.25">
      <c r="A7" s="12" t="s">
        <v>170</v>
      </c>
      <c r="B7" s="94">
        <v>0</v>
      </c>
      <c r="C7" s="10" t="s">
        <v>241</v>
      </c>
      <c r="D7" s="94">
        <v>0</v>
      </c>
      <c r="E7" s="10" t="s">
        <v>241</v>
      </c>
      <c r="F7" s="94">
        <v>0</v>
      </c>
      <c r="G7" s="10" t="s">
        <v>159</v>
      </c>
      <c r="H7" s="94">
        <v>0</v>
      </c>
      <c r="I7" s="10" t="s">
        <v>241</v>
      </c>
      <c r="J7" s="94">
        <v>0</v>
      </c>
      <c r="K7" s="10" t="s">
        <v>241</v>
      </c>
      <c r="L7" s="94">
        <v>0</v>
      </c>
      <c r="M7" s="10" t="s">
        <v>159</v>
      </c>
      <c r="N7" s="94">
        <v>0</v>
      </c>
      <c r="O7" s="10" t="s">
        <v>241</v>
      </c>
      <c r="P7" s="94">
        <v>0</v>
      </c>
      <c r="Q7" s="10" t="s">
        <v>241</v>
      </c>
      <c r="R7" s="94">
        <v>0</v>
      </c>
      <c r="S7" s="10" t="s">
        <v>159</v>
      </c>
    </row>
    <row r="8" spans="1:19" x14ac:dyDescent="0.25">
      <c r="A8" s="12" t="s">
        <v>171</v>
      </c>
      <c r="B8" s="94">
        <v>0</v>
      </c>
      <c r="C8" s="10" t="s">
        <v>241</v>
      </c>
      <c r="D8" s="94">
        <v>0</v>
      </c>
      <c r="E8" s="10" t="s">
        <v>241</v>
      </c>
      <c r="F8" s="94">
        <v>0</v>
      </c>
      <c r="G8" s="10" t="s">
        <v>159</v>
      </c>
      <c r="H8" s="94">
        <v>0</v>
      </c>
      <c r="I8" s="10" t="s">
        <v>241</v>
      </c>
      <c r="J8" s="94">
        <v>0</v>
      </c>
      <c r="K8" s="10" t="s">
        <v>241</v>
      </c>
      <c r="L8" s="94">
        <v>0</v>
      </c>
      <c r="M8" s="10" t="s">
        <v>159</v>
      </c>
      <c r="N8" s="94">
        <v>0</v>
      </c>
      <c r="O8" s="10" t="s">
        <v>241</v>
      </c>
      <c r="P8" s="94">
        <v>0</v>
      </c>
      <c r="Q8" s="10" t="s">
        <v>241</v>
      </c>
      <c r="R8" s="94">
        <v>0</v>
      </c>
      <c r="S8" s="10" t="s">
        <v>159</v>
      </c>
    </row>
    <row r="9" spans="1:19" x14ac:dyDescent="0.25">
      <c r="A9" s="12" t="s">
        <v>172</v>
      </c>
      <c r="B9" s="94">
        <v>0</v>
      </c>
      <c r="C9" s="10" t="s">
        <v>241</v>
      </c>
      <c r="D9" s="94">
        <v>0</v>
      </c>
      <c r="E9" s="10" t="s">
        <v>241</v>
      </c>
      <c r="F9" s="94">
        <v>0</v>
      </c>
      <c r="G9" s="10" t="s">
        <v>159</v>
      </c>
      <c r="H9" s="94">
        <v>0</v>
      </c>
      <c r="I9" s="10" t="s">
        <v>241</v>
      </c>
      <c r="J9" s="94">
        <v>0</v>
      </c>
      <c r="K9" s="10" t="s">
        <v>241</v>
      </c>
      <c r="L9" s="94">
        <v>0</v>
      </c>
      <c r="M9" s="10" t="s">
        <v>159</v>
      </c>
      <c r="N9" s="94">
        <v>0</v>
      </c>
      <c r="O9" s="10" t="s">
        <v>241</v>
      </c>
      <c r="P9" s="94">
        <v>0</v>
      </c>
      <c r="Q9" s="10" t="s">
        <v>241</v>
      </c>
      <c r="R9" s="94">
        <v>0</v>
      </c>
      <c r="S9" s="10" t="s">
        <v>159</v>
      </c>
    </row>
    <row r="10" spans="1:19" x14ac:dyDescent="0.25">
      <c r="A10" s="12" t="s">
        <v>173</v>
      </c>
      <c r="B10" s="94">
        <v>0</v>
      </c>
      <c r="C10" s="10" t="s">
        <v>241</v>
      </c>
      <c r="D10" s="94">
        <v>0</v>
      </c>
      <c r="E10" s="10" t="s">
        <v>241</v>
      </c>
      <c r="F10" s="94">
        <v>0</v>
      </c>
      <c r="G10" s="10" t="s">
        <v>159</v>
      </c>
      <c r="H10" s="94">
        <v>0</v>
      </c>
      <c r="I10" s="10" t="s">
        <v>241</v>
      </c>
      <c r="J10" s="94">
        <v>0</v>
      </c>
      <c r="K10" s="10" t="s">
        <v>241</v>
      </c>
      <c r="L10" s="94">
        <v>0</v>
      </c>
      <c r="M10" s="10" t="s">
        <v>159</v>
      </c>
      <c r="N10" s="94">
        <v>0</v>
      </c>
      <c r="O10" s="10" t="s">
        <v>241</v>
      </c>
      <c r="P10" s="94">
        <v>0</v>
      </c>
      <c r="Q10" s="10" t="s">
        <v>241</v>
      </c>
      <c r="R10" s="94">
        <v>0</v>
      </c>
      <c r="S10" s="10" t="s">
        <v>159</v>
      </c>
    </row>
    <row r="11" spans="1:19" x14ac:dyDescent="0.25">
      <c r="A11" s="12" t="s">
        <v>174</v>
      </c>
      <c r="B11" s="94">
        <v>0</v>
      </c>
      <c r="C11" s="10" t="s">
        <v>241</v>
      </c>
      <c r="D11" s="94">
        <v>0</v>
      </c>
      <c r="E11" s="10" t="s">
        <v>241</v>
      </c>
      <c r="F11" s="94">
        <v>0.111229064808923</v>
      </c>
      <c r="G11" s="10" t="s">
        <v>159</v>
      </c>
      <c r="H11" s="94">
        <v>0</v>
      </c>
      <c r="I11" s="10" t="s">
        <v>241</v>
      </c>
      <c r="J11" s="94">
        <v>0</v>
      </c>
      <c r="K11" s="10" t="s">
        <v>241</v>
      </c>
      <c r="L11" s="94">
        <v>0</v>
      </c>
      <c r="M11" s="10" t="s">
        <v>159</v>
      </c>
      <c r="N11" s="94">
        <v>0</v>
      </c>
      <c r="O11" s="10" t="s">
        <v>241</v>
      </c>
      <c r="P11" s="94">
        <v>0</v>
      </c>
      <c r="Q11" s="10" t="s">
        <v>241</v>
      </c>
      <c r="R11" s="94">
        <v>1.09338635356712E-3</v>
      </c>
      <c r="S11" s="10" t="s">
        <v>159</v>
      </c>
    </row>
    <row r="12" spans="1:19" x14ac:dyDescent="0.25">
      <c r="A12" s="12" t="s">
        <v>175</v>
      </c>
      <c r="B12" s="94">
        <v>0</v>
      </c>
      <c r="C12" s="10" t="s">
        <v>241</v>
      </c>
      <c r="D12" s="94">
        <v>0</v>
      </c>
      <c r="E12" s="10" t="s">
        <v>241</v>
      </c>
      <c r="F12" s="94">
        <v>3.6469172142345498</v>
      </c>
      <c r="G12" s="10" t="s">
        <v>159</v>
      </c>
      <c r="H12" s="94">
        <v>0</v>
      </c>
      <c r="I12" s="10" t="s">
        <v>241</v>
      </c>
      <c r="J12" s="94">
        <v>0</v>
      </c>
      <c r="K12" s="10" t="s">
        <v>241</v>
      </c>
      <c r="L12" s="94">
        <v>0</v>
      </c>
      <c r="M12" s="10" t="s">
        <v>159</v>
      </c>
      <c r="N12" s="94">
        <v>0</v>
      </c>
      <c r="O12" s="10" t="s">
        <v>241</v>
      </c>
      <c r="P12" s="94">
        <v>0</v>
      </c>
      <c r="Q12" s="10" t="s">
        <v>241</v>
      </c>
      <c r="R12" s="94">
        <v>4.0462539415982803E-2</v>
      </c>
      <c r="S12" s="10" t="s">
        <v>159</v>
      </c>
    </row>
    <row r="13" spans="1:19" x14ac:dyDescent="0.25">
      <c r="A13" s="12" t="s">
        <v>176</v>
      </c>
      <c r="B13" s="94">
        <v>0</v>
      </c>
      <c r="C13" s="10" t="s">
        <v>241</v>
      </c>
      <c r="D13" s="94">
        <v>0</v>
      </c>
      <c r="E13" s="10" t="s">
        <v>241</v>
      </c>
      <c r="F13" s="94">
        <v>8.6422066703756908</v>
      </c>
      <c r="G13" s="10" t="s">
        <v>159</v>
      </c>
      <c r="H13" s="94">
        <v>0</v>
      </c>
      <c r="I13" s="10" t="s">
        <v>241</v>
      </c>
      <c r="J13" s="94">
        <v>0</v>
      </c>
      <c r="K13" s="10" t="s">
        <v>241</v>
      </c>
      <c r="L13" s="94">
        <v>6.47322618412051E-3</v>
      </c>
      <c r="M13" s="10" t="s">
        <v>180</v>
      </c>
      <c r="N13" s="94">
        <v>0</v>
      </c>
      <c r="O13" s="10" t="s">
        <v>241</v>
      </c>
      <c r="P13" s="94">
        <v>0</v>
      </c>
      <c r="Q13" s="10" t="s">
        <v>241</v>
      </c>
      <c r="R13" s="94">
        <v>0.102947010003306</v>
      </c>
      <c r="S13" s="10" t="s">
        <v>159</v>
      </c>
    </row>
    <row r="14" spans="1:19" x14ac:dyDescent="0.25">
      <c r="A14" s="12" t="s">
        <v>177</v>
      </c>
      <c r="B14" s="94">
        <v>0</v>
      </c>
      <c r="C14" s="10" t="s">
        <v>241</v>
      </c>
      <c r="D14" s="94">
        <v>0</v>
      </c>
      <c r="E14" s="10" t="s">
        <v>241</v>
      </c>
      <c r="F14" s="94">
        <v>6.9389800929967</v>
      </c>
      <c r="G14" s="10" t="s">
        <v>159</v>
      </c>
      <c r="H14" s="94">
        <v>0</v>
      </c>
      <c r="I14" s="10" t="s">
        <v>284</v>
      </c>
      <c r="J14" s="94">
        <v>0</v>
      </c>
      <c r="K14" s="10" t="s">
        <v>241</v>
      </c>
      <c r="L14" s="94">
        <v>4.92007185672695E-2</v>
      </c>
      <c r="M14" s="10" t="s">
        <v>180</v>
      </c>
      <c r="N14" s="94">
        <v>0</v>
      </c>
      <c r="O14" s="10" t="s">
        <v>241</v>
      </c>
      <c r="P14" s="94">
        <v>0</v>
      </c>
      <c r="Q14" s="10" t="s">
        <v>241</v>
      </c>
      <c r="R14" s="94">
        <v>0.101144067647142</v>
      </c>
      <c r="S14" s="10" t="s">
        <v>159</v>
      </c>
    </row>
    <row r="15" spans="1:19" x14ac:dyDescent="0.25">
      <c r="A15" s="12" t="s">
        <v>178</v>
      </c>
      <c r="B15" s="94">
        <v>0</v>
      </c>
      <c r="C15" s="10" t="s">
        <v>241</v>
      </c>
      <c r="D15" s="94">
        <v>0</v>
      </c>
      <c r="E15" s="10" t="s">
        <v>241</v>
      </c>
      <c r="F15" s="94">
        <v>7.3923201341879796</v>
      </c>
      <c r="G15" s="10" t="s">
        <v>159</v>
      </c>
      <c r="H15" s="94">
        <v>0</v>
      </c>
      <c r="I15" s="10" t="s">
        <v>241</v>
      </c>
      <c r="J15" s="94">
        <v>0</v>
      </c>
      <c r="K15" s="10" t="s">
        <v>241</v>
      </c>
      <c r="L15" s="94">
        <v>1.21883206340881E-2</v>
      </c>
      <c r="M15" s="10" t="s">
        <v>180</v>
      </c>
      <c r="N15" s="94">
        <v>0</v>
      </c>
      <c r="O15" s="10" t="s">
        <v>241</v>
      </c>
      <c r="P15" s="94">
        <v>0</v>
      </c>
      <c r="Q15" s="10" t="s">
        <v>241</v>
      </c>
      <c r="R15" s="94">
        <v>0.120078811798043</v>
      </c>
      <c r="S15" s="10" t="s">
        <v>159</v>
      </c>
    </row>
    <row r="16" spans="1:19" x14ac:dyDescent="0.25">
      <c r="A16" s="12" t="s">
        <v>182</v>
      </c>
      <c r="B16" s="94">
        <v>0</v>
      </c>
      <c r="C16" s="10" t="s">
        <v>241</v>
      </c>
      <c r="D16" s="94">
        <v>0</v>
      </c>
      <c r="E16" s="10" t="s">
        <v>241</v>
      </c>
      <c r="F16" s="94">
        <v>5.49414787965841</v>
      </c>
      <c r="G16" s="10" t="s">
        <v>159</v>
      </c>
      <c r="H16" s="94">
        <v>0</v>
      </c>
      <c r="I16" s="10" t="s">
        <v>241</v>
      </c>
      <c r="J16" s="94">
        <v>0</v>
      </c>
      <c r="K16" s="10" t="s">
        <v>241</v>
      </c>
      <c r="L16" s="94">
        <v>0</v>
      </c>
      <c r="M16" s="10" t="s">
        <v>241</v>
      </c>
      <c r="N16" s="94">
        <v>0</v>
      </c>
      <c r="O16" s="10" t="s">
        <v>241</v>
      </c>
      <c r="P16" s="94">
        <v>0</v>
      </c>
      <c r="Q16" s="10" t="s">
        <v>241</v>
      </c>
      <c r="R16" s="94">
        <v>9.0405389510402001E-2</v>
      </c>
      <c r="S16" s="10" t="s">
        <v>159</v>
      </c>
    </row>
    <row r="17" spans="1:19" x14ac:dyDescent="0.25">
      <c r="A17" s="12" t="s">
        <v>183</v>
      </c>
      <c r="B17" s="94">
        <v>0</v>
      </c>
      <c r="C17" s="10" t="s">
        <v>241</v>
      </c>
      <c r="D17" s="94">
        <v>0</v>
      </c>
      <c r="E17" s="10" t="s">
        <v>241</v>
      </c>
      <c r="F17" s="94">
        <v>5.1764204868772197</v>
      </c>
      <c r="G17" s="10" t="s">
        <v>159</v>
      </c>
      <c r="H17" s="94">
        <v>0</v>
      </c>
      <c r="I17" s="10" t="s">
        <v>241</v>
      </c>
      <c r="J17" s="94">
        <v>0</v>
      </c>
      <c r="K17" s="10" t="s">
        <v>241</v>
      </c>
      <c r="L17" s="94">
        <v>0</v>
      </c>
      <c r="M17" s="10" t="s">
        <v>241</v>
      </c>
      <c r="N17" s="94">
        <v>0</v>
      </c>
      <c r="O17" s="10" t="s">
        <v>241</v>
      </c>
      <c r="P17" s="94">
        <v>0</v>
      </c>
      <c r="Q17" s="10" t="s">
        <v>241</v>
      </c>
      <c r="R17" s="94">
        <v>8.3361800501376898E-2</v>
      </c>
      <c r="S17" s="10" t="s">
        <v>159</v>
      </c>
    </row>
    <row r="18" spans="1:19" x14ac:dyDescent="0.25">
      <c r="A18" s="12" t="s">
        <v>184</v>
      </c>
      <c r="B18" s="94">
        <v>0</v>
      </c>
      <c r="C18" s="10" t="s">
        <v>241</v>
      </c>
      <c r="D18" s="94">
        <v>0</v>
      </c>
      <c r="E18" s="10" t="s">
        <v>241</v>
      </c>
      <c r="F18" s="94">
        <v>4.6202499356976299</v>
      </c>
      <c r="G18" s="10" t="s">
        <v>159</v>
      </c>
      <c r="H18" s="94">
        <v>0</v>
      </c>
      <c r="I18" s="10" t="s">
        <v>241</v>
      </c>
      <c r="J18" s="94">
        <v>0</v>
      </c>
      <c r="K18" s="10" t="s">
        <v>241</v>
      </c>
      <c r="L18" s="94">
        <v>0</v>
      </c>
      <c r="M18" s="10" t="s">
        <v>241</v>
      </c>
      <c r="N18" s="94">
        <v>0</v>
      </c>
      <c r="O18" s="10" t="s">
        <v>241</v>
      </c>
      <c r="P18" s="94">
        <v>0</v>
      </c>
      <c r="Q18" s="10" t="s">
        <v>241</v>
      </c>
      <c r="R18" s="94">
        <v>8.3742658639930301E-2</v>
      </c>
      <c r="S18" s="10" t="s">
        <v>159</v>
      </c>
    </row>
    <row r="19" spans="1:19" x14ac:dyDescent="0.25">
      <c r="A19" s="12" t="s">
        <v>185</v>
      </c>
      <c r="B19" s="94">
        <v>0</v>
      </c>
      <c r="C19" s="10" t="s">
        <v>241</v>
      </c>
      <c r="D19" s="94">
        <v>0</v>
      </c>
      <c r="E19" s="10" t="s">
        <v>241</v>
      </c>
      <c r="F19" s="94">
        <v>1.74111055965152</v>
      </c>
      <c r="G19" s="10" t="s">
        <v>159</v>
      </c>
      <c r="H19" s="94">
        <v>0</v>
      </c>
      <c r="I19" s="10" t="s">
        <v>241</v>
      </c>
      <c r="J19" s="94">
        <v>0</v>
      </c>
      <c r="K19" s="10" t="s">
        <v>241</v>
      </c>
      <c r="L19" s="94">
        <v>0</v>
      </c>
      <c r="M19" s="10" t="s">
        <v>241</v>
      </c>
      <c r="N19" s="94">
        <v>0</v>
      </c>
      <c r="O19" s="10" t="s">
        <v>241</v>
      </c>
      <c r="P19" s="94">
        <v>0</v>
      </c>
      <c r="Q19" s="10" t="s">
        <v>241</v>
      </c>
      <c r="R19" s="94">
        <v>3.7402189377670501E-2</v>
      </c>
      <c r="S19" s="10" t="s">
        <v>159</v>
      </c>
    </row>
    <row r="20" spans="1:19" x14ac:dyDescent="0.25">
      <c r="A20" s="12" t="s">
        <v>186</v>
      </c>
      <c r="B20" s="94">
        <v>0</v>
      </c>
      <c r="C20" s="10" t="s">
        <v>241</v>
      </c>
      <c r="D20" s="94">
        <v>0</v>
      </c>
      <c r="E20" s="10" t="s">
        <v>241</v>
      </c>
      <c r="F20" s="94">
        <v>0.84937065567624404</v>
      </c>
      <c r="G20" s="10" t="s">
        <v>159</v>
      </c>
      <c r="H20" s="94">
        <v>0</v>
      </c>
      <c r="I20" s="10" t="s">
        <v>241</v>
      </c>
      <c r="J20" s="94">
        <v>0</v>
      </c>
      <c r="K20" s="10" t="s">
        <v>241</v>
      </c>
      <c r="L20" s="94">
        <v>0</v>
      </c>
      <c r="M20" s="10" t="s">
        <v>241</v>
      </c>
      <c r="N20" s="94">
        <v>0</v>
      </c>
      <c r="O20" s="10" t="s">
        <v>241</v>
      </c>
      <c r="P20" s="94">
        <v>0</v>
      </c>
      <c r="Q20" s="10" t="s">
        <v>241</v>
      </c>
      <c r="R20" s="94">
        <v>2.0834190266237802E-2</v>
      </c>
      <c r="S20" s="10" t="s">
        <v>159</v>
      </c>
    </row>
    <row r="21" spans="1:19" x14ac:dyDescent="0.25">
      <c r="A21" s="12" t="s">
        <v>188</v>
      </c>
      <c r="B21" s="94">
        <v>0</v>
      </c>
      <c r="C21" s="10" t="s">
        <v>241</v>
      </c>
      <c r="D21" s="94">
        <v>0</v>
      </c>
      <c r="E21" s="10" t="s">
        <v>241</v>
      </c>
      <c r="F21" s="94">
        <v>0.15206955125046201</v>
      </c>
      <c r="G21" s="10" t="s">
        <v>159</v>
      </c>
      <c r="H21" s="94">
        <v>0</v>
      </c>
      <c r="I21" s="10" t="s">
        <v>241</v>
      </c>
      <c r="J21" s="94">
        <v>0</v>
      </c>
      <c r="K21" s="10" t="s">
        <v>241</v>
      </c>
      <c r="L21" s="94">
        <v>0</v>
      </c>
      <c r="M21" s="10" t="s">
        <v>241</v>
      </c>
      <c r="N21" s="94">
        <v>0</v>
      </c>
      <c r="O21" s="10" t="s">
        <v>241</v>
      </c>
      <c r="P21" s="94">
        <v>0</v>
      </c>
      <c r="Q21" s="10" t="s">
        <v>241</v>
      </c>
      <c r="R21" s="94">
        <v>3.9970243653518799E-3</v>
      </c>
      <c r="S21" s="10" t="s">
        <v>159</v>
      </c>
    </row>
    <row r="22" spans="1:19" x14ac:dyDescent="0.25">
      <c r="A22" s="12" t="s">
        <v>189</v>
      </c>
      <c r="B22" s="94">
        <v>0</v>
      </c>
      <c r="C22" s="10" t="s">
        <v>241</v>
      </c>
      <c r="D22" s="94">
        <v>0</v>
      </c>
      <c r="E22" s="10" t="s">
        <v>241</v>
      </c>
      <c r="F22" s="94">
        <v>0</v>
      </c>
      <c r="G22" s="10" t="s">
        <v>159</v>
      </c>
      <c r="H22" s="94">
        <v>0</v>
      </c>
      <c r="I22" s="10" t="s">
        <v>241</v>
      </c>
      <c r="J22" s="94">
        <v>0</v>
      </c>
      <c r="K22" s="10" t="s">
        <v>241</v>
      </c>
      <c r="L22" s="94">
        <v>0</v>
      </c>
      <c r="M22" s="10" t="s">
        <v>241</v>
      </c>
      <c r="N22" s="94">
        <v>0</v>
      </c>
      <c r="O22" s="10" t="s">
        <v>241</v>
      </c>
      <c r="P22" s="94">
        <v>0</v>
      </c>
      <c r="Q22" s="10" t="s">
        <v>241</v>
      </c>
      <c r="R22" s="94">
        <v>0</v>
      </c>
      <c r="S22" s="10" t="s">
        <v>159</v>
      </c>
    </row>
    <row r="23" spans="1:19" x14ac:dyDescent="0.25">
      <c r="A23" s="12" t="s">
        <v>190</v>
      </c>
      <c r="B23" s="94">
        <v>0</v>
      </c>
      <c r="C23" s="10" t="s">
        <v>241</v>
      </c>
      <c r="D23" s="94">
        <v>0</v>
      </c>
      <c r="E23" s="10" t="s">
        <v>241</v>
      </c>
      <c r="F23" s="94">
        <v>0</v>
      </c>
      <c r="G23" s="10" t="s">
        <v>159</v>
      </c>
      <c r="H23" s="94">
        <v>0</v>
      </c>
      <c r="I23" s="10" t="s">
        <v>241</v>
      </c>
      <c r="J23" s="94">
        <v>0</v>
      </c>
      <c r="K23" s="10" t="s">
        <v>241</v>
      </c>
      <c r="L23" s="94">
        <v>0</v>
      </c>
      <c r="M23" s="10" t="s">
        <v>241</v>
      </c>
      <c r="N23" s="94">
        <v>0</v>
      </c>
      <c r="O23" s="10" t="s">
        <v>241</v>
      </c>
      <c r="P23" s="94">
        <v>0</v>
      </c>
      <c r="Q23" s="10" t="s">
        <v>241</v>
      </c>
      <c r="R23" s="94">
        <v>0</v>
      </c>
      <c r="S23" s="10" t="s">
        <v>159</v>
      </c>
    </row>
    <row r="24" spans="1:19" x14ac:dyDescent="0.25">
      <c r="A24" s="12" t="s">
        <v>191</v>
      </c>
      <c r="B24" s="94">
        <v>0</v>
      </c>
      <c r="C24" s="10" t="s">
        <v>241</v>
      </c>
      <c r="D24" s="94">
        <v>0</v>
      </c>
      <c r="E24" s="10" t="s">
        <v>241</v>
      </c>
      <c r="F24" s="94">
        <v>0</v>
      </c>
      <c r="G24" s="10" t="s">
        <v>159</v>
      </c>
      <c r="H24" s="94">
        <v>0</v>
      </c>
      <c r="I24" s="10" t="s">
        <v>241</v>
      </c>
      <c r="J24" s="94">
        <v>0</v>
      </c>
      <c r="K24" s="10" t="s">
        <v>241</v>
      </c>
      <c r="L24" s="94">
        <v>0</v>
      </c>
      <c r="M24" s="10" t="s">
        <v>241</v>
      </c>
      <c r="N24" s="94">
        <v>0</v>
      </c>
      <c r="O24" s="10" t="s">
        <v>241</v>
      </c>
      <c r="P24" s="94">
        <v>0</v>
      </c>
      <c r="Q24" s="10" t="s">
        <v>241</v>
      </c>
      <c r="R24" s="94">
        <v>0</v>
      </c>
      <c r="S24" s="10" t="s">
        <v>159</v>
      </c>
    </row>
    <row r="25" spans="1:19" x14ac:dyDescent="0.25">
      <c r="A25" s="12" t="s">
        <v>192</v>
      </c>
      <c r="B25" s="94">
        <v>0</v>
      </c>
      <c r="C25" s="10" t="s">
        <v>241</v>
      </c>
      <c r="D25" s="94">
        <v>0</v>
      </c>
      <c r="E25" s="10" t="s">
        <v>241</v>
      </c>
      <c r="F25" s="94">
        <v>0</v>
      </c>
      <c r="G25" s="10" t="s">
        <v>159</v>
      </c>
      <c r="H25" s="94">
        <v>0</v>
      </c>
      <c r="I25" s="10" t="s">
        <v>241</v>
      </c>
      <c r="J25" s="94">
        <v>0</v>
      </c>
      <c r="K25" s="10" t="s">
        <v>241</v>
      </c>
      <c r="L25" s="94">
        <v>0</v>
      </c>
      <c r="M25" s="10" t="s">
        <v>241</v>
      </c>
      <c r="N25" s="94">
        <v>0</v>
      </c>
      <c r="O25" s="10" t="s">
        <v>241</v>
      </c>
      <c r="P25" s="94">
        <v>0</v>
      </c>
      <c r="Q25" s="10" t="s">
        <v>241</v>
      </c>
      <c r="R25" s="94">
        <v>0</v>
      </c>
      <c r="S25" s="10" t="s">
        <v>159</v>
      </c>
    </row>
    <row r="26" spans="1:19" x14ac:dyDescent="0.25">
      <c r="A26" s="12" t="s">
        <v>193</v>
      </c>
      <c r="B26" s="94">
        <v>0</v>
      </c>
      <c r="C26" s="10" t="s">
        <v>241</v>
      </c>
      <c r="D26" s="94">
        <v>0</v>
      </c>
      <c r="E26" s="10" t="s">
        <v>241</v>
      </c>
      <c r="F26" s="94">
        <v>0</v>
      </c>
      <c r="G26" s="10" t="s">
        <v>159</v>
      </c>
      <c r="H26" s="94">
        <v>0</v>
      </c>
      <c r="I26" s="10" t="s">
        <v>241</v>
      </c>
      <c r="J26" s="94">
        <v>0</v>
      </c>
      <c r="K26" s="10" t="s">
        <v>241</v>
      </c>
      <c r="L26" s="94">
        <v>0</v>
      </c>
      <c r="M26" s="10" t="s">
        <v>241</v>
      </c>
      <c r="N26" s="94">
        <v>0</v>
      </c>
      <c r="O26" s="10" t="s">
        <v>241</v>
      </c>
      <c r="P26" s="94">
        <v>0</v>
      </c>
      <c r="Q26" s="10" t="s">
        <v>241</v>
      </c>
      <c r="R26" s="94">
        <v>0</v>
      </c>
      <c r="S26" s="10" t="s">
        <v>159</v>
      </c>
    </row>
    <row r="27" spans="1:19" x14ac:dyDescent="0.25">
      <c r="A27" s="12" t="s">
        <v>194</v>
      </c>
      <c r="B27" s="94">
        <v>0</v>
      </c>
      <c r="C27" s="10" t="s">
        <v>241</v>
      </c>
      <c r="D27" s="94">
        <v>0</v>
      </c>
      <c r="E27" s="10" t="s">
        <v>241</v>
      </c>
      <c r="F27" s="94">
        <v>0</v>
      </c>
      <c r="G27" s="10" t="s">
        <v>159</v>
      </c>
      <c r="H27" s="94">
        <v>0</v>
      </c>
      <c r="I27" s="10" t="s">
        <v>241</v>
      </c>
      <c r="J27" s="94">
        <v>0</v>
      </c>
      <c r="K27" s="10" t="s">
        <v>241</v>
      </c>
      <c r="L27" s="94">
        <v>0</v>
      </c>
      <c r="M27" s="10" t="s">
        <v>241</v>
      </c>
      <c r="N27" s="94">
        <v>0</v>
      </c>
      <c r="O27" s="10" t="s">
        <v>241</v>
      </c>
      <c r="P27" s="94">
        <v>0</v>
      </c>
      <c r="Q27" s="10" t="s">
        <v>241</v>
      </c>
      <c r="R27" s="94">
        <v>0</v>
      </c>
      <c r="S27" s="10" t="s">
        <v>159</v>
      </c>
    </row>
    <row r="28" spans="1:19" x14ac:dyDescent="0.25">
      <c r="A28" s="12" t="s">
        <v>196</v>
      </c>
      <c r="B28" s="94">
        <v>0</v>
      </c>
      <c r="C28" s="10" t="s">
        <v>241</v>
      </c>
      <c r="D28" s="94">
        <v>0</v>
      </c>
      <c r="E28" s="10" t="s">
        <v>241</v>
      </c>
      <c r="F28" s="94">
        <v>5.5130192050365499E-4</v>
      </c>
      <c r="G28" s="10" t="s">
        <v>159</v>
      </c>
      <c r="H28" s="94">
        <v>0</v>
      </c>
      <c r="I28" s="10" t="s">
        <v>241</v>
      </c>
      <c r="J28" s="94">
        <v>0</v>
      </c>
      <c r="K28" s="10" t="s">
        <v>241</v>
      </c>
      <c r="L28" s="94">
        <v>0</v>
      </c>
      <c r="M28" s="10" t="s">
        <v>241</v>
      </c>
      <c r="N28" s="94">
        <v>0</v>
      </c>
      <c r="O28" s="10" t="s">
        <v>241</v>
      </c>
      <c r="P28" s="94">
        <v>0</v>
      </c>
      <c r="Q28" s="10" t="s">
        <v>241</v>
      </c>
      <c r="R28" s="94">
        <v>3.3606878285529899E-5</v>
      </c>
      <c r="S28" s="10" t="s">
        <v>159</v>
      </c>
    </row>
    <row r="29" spans="1:19" x14ac:dyDescent="0.25">
      <c r="A29" s="12" t="s">
        <v>197</v>
      </c>
      <c r="B29" s="94">
        <v>0</v>
      </c>
      <c r="C29" s="10" t="s">
        <v>241</v>
      </c>
      <c r="D29" s="94">
        <v>0</v>
      </c>
      <c r="E29" s="10" t="s">
        <v>241</v>
      </c>
      <c r="F29" s="94">
        <v>2.4609009881209601E-4</v>
      </c>
      <c r="G29" s="10" t="s">
        <v>159</v>
      </c>
      <c r="H29" s="94">
        <v>0</v>
      </c>
      <c r="I29" s="10" t="s">
        <v>241</v>
      </c>
      <c r="J29" s="94">
        <v>0</v>
      </c>
      <c r="K29" s="10" t="s">
        <v>241</v>
      </c>
      <c r="L29" s="94">
        <v>0</v>
      </c>
      <c r="M29" s="10" t="s">
        <v>241</v>
      </c>
      <c r="N29" s="94">
        <v>0</v>
      </c>
      <c r="O29" s="10" t="s">
        <v>241</v>
      </c>
      <c r="P29" s="94">
        <v>0</v>
      </c>
      <c r="Q29" s="10" t="s">
        <v>241</v>
      </c>
      <c r="R29" s="94">
        <v>1.92635449349605E-5</v>
      </c>
      <c r="S29" s="10" t="s">
        <v>159</v>
      </c>
    </row>
    <row r="30" spans="1:19" x14ac:dyDescent="0.25">
      <c r="A30" s="12" t="s">
        <v>199</v>
      </c>
      <c r="B30" s="94">
        <v>0</v>
      </c>
      <c r="C30" s="10" t="s">
        <v>241</v>
      </c>
      <c r="D30" s="94">
        <v>0</v>
      </c>
      <c r="E30" s="10" t="s">
        <v>241</v>
      </c>
      <c r="F30" s="94">
        <v>4.4194304679955897E-5</v>
      </c>
      <c r="G30" s="10" t="s">
        <v>159</v>
      </c>
      <c r="H30" s="94">
        <v>0</v>
      </c>
      <c r="I30" s="10" t="s">
        <v>241</v>
      </c>
      <c r="J30" s="94">
        <v>0</v>
      </c>
      <c r="K30" s="10" t="s">
        <v>241</v>
      </c>
      <c r="L30" s="94">
        <v>0</v>
      </c>
      <c r="M30" s="10" t="s">
        <v>241</v>
      </c>
      <c r="N30" s="94">
        <v>0</v>
      </c>
      <c r="O30" s="10" t="s">
        <v>241</v>
      </c>
      <c r="P30" s="94">
        <v>0</v>
      </c>
      <c r="Q30" s="10" t="s">
        <v>241</v>
      </c>
      <c r="R30" s="94">
        <v>3.9916391631166304E-6</v>
      </c>
      <c r="S30" s="10" t="s">
        <v>159</v>
      </c>
    </row>
    <row r="31" spans="1:19" x14ac:dyDescent="0.25">
      <c r="A31" s="12" t="s">
        <v>200</v>
      </c>
      <c r="B31" s="94">
        <v>0</v>
      </c>
      <c r="C31" s="10" t="s">
        <v>241</v>
      </c>
      <c r="D31" s="94">
        <v>0</v>
      </c>
      <c r="E31" s="10" t="s">
        <v>241</v>
      </c>
      <c r="F31" s="94">
        <v>3.4212628558761699E-2</v>
      </c>
      <c r="G31" s="10" t="s">
        <v>255</v>
      </c>
      <c r="H31" s="94">
        <v>0</v>
      </c>
      <c r="I31" s="10" t="s">
        <v>241</v>
      </c>
      <c r="J31" s="94">
        <v>0</v>
      </c>
      <c r="K31" s="10" t="s">
        <v>241</v>
      </c>
      <c r="L31" s="94">
        <v>0</v>
      </c>
      <c r="M31" s="10" t="s">
        <v>241</v>
      </c>
      <c r="N31" s="94">
        <v>0</v>
      </c>
      <c r="O31" s="10" t="s">
        <v>241</v>
      </c>
      <c r="P31" s="94">
        <v>0</v>
      </c>
      <c r="Q31" s="10" t="s">
        <v>241</v>
      </c>
      <c r="R31" s="94">
        <v>3.1975321870858402E-3</v>
      </c>
      <c r="S31" s="10" t="s">
        <v>159</v>
      </c>
    </row>
    <row r="32" spans="1:19" x14ac:dyDescent="0.25">
      <c r="A32" s="15" t="s">
        <v>203</v>
      </c>
      <c r="B32" s="95">
        <v>0</v>
      </c>
      <c r="C32" s="14" t="s">
        <v>241</v>
      </c>
      <c r="D32" s="95">
        <v>0</v>
      </c>
      <c r="E32" s="14" t="s">
        <v>241</v>
      </c>
      <c r="F32" s="95">
        <v>1.5190481584919899</v>
      </c>
      <c r="G32" s="14" t="s">
        <v>159</v>
      </c>
      <c r="H32" s="95">
        <v>0</v>
      </c>
      <c r="I32" s="14" t="s">
        <v>241</v>
      </c>
      <c r="J32" s="95">
        <v>0</v>
      </c>
      <c r="K32" s="14" t="s">
        <v>241</v>
      </c>
      <c r="L32" s="95">
        <v>0</v>
      </c>
      <c r="M32" s="14" t="s">
        <v>241</v>
      </c>
      <c r="N32" s="95">
        <v>0</v>
      </c>
      <c r="O32" s="14" t="s">
        <v>241</v>
      </c>
      <c r="P32" s="95">
        <v>0</v>
      </c>
      <c r="Q32" s="14" t="s">
        <v>241</v>
      </c>
      <c r="R32" s="95">
        <v>1.7840964953710198E-2</v>
      </c>
      <c r="S32" s="14" t="s">
        <v>159</v>
      </c>
    </row>
    <row r="34" spans="1:2" x14ac:dyDescent="0.25">
      <c r="A34" s="16" t="s">
        <v>204</v>
      </c>
      <c r="B34" s="16" t="s">
        <v>218</v>
      </c>
    </row>
    <row r="36" spans="1:2" x14ac:dyDescent="0.25">
      <c r="B36" s="16" t="s">
        <v>292</v>
      </c>
    </row>
    <row r="37" spans="1:2" x14ac:dyDescent="0.25">
      <c r="B37" s="16" t="s">
        <v>286</v>
      </c>
    </row>
    <row r="38" spans="1:2" x14ac:dyDescent="0.25">
      <c r="B38" s="16" t="s">
        <v>287</v>
      </c>
    </row>
    <row r="40" spans="1:2" x14ac:dyDescent="0.25">
      <c r="B40" s="16" t="s">
        <v>244</v>
      </c>
    </row>
    <row r="43" spans="1:2" x14ac:dyDescent="0.25">
      <c r="A43" s="17" t="str">
        <f>HYPERLINK("#'INTERACTIVE_GAMING 9'!A2", "&lt;&lt;&lt; Previous table")</f>
        <v>&lt;&lt;&lt; Previous table</v>
      </c>
    </row>
    <row r="44" spans="1:2" x14ac:dyDescent="0.25">
      <c r="A44" s="17" t="str">
        <f>HYPERLINK("#'INTERACTIVE_GAMING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S46"/>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HYPERLINK("#'INDEX'!B46", "Link to index")</f>
        <v>Link to index</v>
      </c>
    </row>
    <row r="2" spans="1:19" ht="15.75" customHeight="1" x14ac:dyDescent="0.25">
      <c r="A2" s="287" t="s">
        <v>298</v>
      </c>
      <c r="B2" s="286"/>
      <c r="C2" s="286"/>
      <c r="D2" s="286"/>
      <c r="E2" s="286"/>
      <c r="F2" s="286"/>
      <c r="G2" s="286"/>
      <c r="H2" s="286"/>
      <c r="I2" s="286"/>
      <c r="J2" s="286"/>
      <c r="K2" s="286"/>
      <c r="L2" s="286"/>
      <c r="M2" s="286"/>
      <c r="N2" s="286"/>
      <c r="O2" s="286"/>
      <c r="P2" s="286"/>
      <c r="Q2" s="286"/>
      <c r="R2" s="286"/>
      <c r="S2" s="286"/>
    </row>
    <row r="3" spans="1:19" ht="15.75" customHeight="1" x14ac:dyDescent="0.25">
      <c r="A3" s="287" t="s">
        <v>64</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96">
        <v>0</v>
      </c>
      <c r="C7" s="10" t="s">
        <v>241</v>
      </c>
      <c r="D7" s="96">
        <v>0</v>
      </c>
      <c r="E7" s="10" t="s">
        <v>241</v>
      </c>
      <c r="F7" s="96">
        <v>0</v>
      </c>
      <c r="G7" s="10" t="s">
        <v>159</v>
      </c>
      <c r="H7" s="96">
        <v>0</v>
      </c>
      <c r="I7" s="10" t="s">
        <v>159</v>
      </c>
      <c r="J7" s="96">
        <v>0</v>
      </c>
      <c r="K7" s="10" t="s">
        <v>241</v>
      </c>
      <c r="L7" s="96">
        <v>0</v>
      </c>
      <c r="M7" s="10" t="s">
        <v>159</v>
      </c>
      <c r="N7" s="96">
        <v>0</v>
      </c>
      <c r="O7" s="10" t="s">
        <v>241</v>
      </c>
      <c r="P7" s="96">
        <v>0</v>
      </c>
      <c r="Q7" s="10" t="s">
        <v>241</v>
      </c>
      <c r="R7" s="96">
        <v>0</v>
      </c>
      <c r="S7" s="10" t="s">
        <v>159</v>
      </c>
    </row>
    <row r="8" spans="1:19" x14ac:dyDescent="0.25">
      <c r="A8" s="12" t="s">
        <v>171</v>
      </c>
      <c r="B8" s="96">
        <v>0</v>
      </c>
      <c r="C8" s="10" t="s">
        <v>241</v>
      </c>
      <c r="D8" s="96">
        <v>0</v>
      </c>
      <c r="E8" s="10" t="s">
        <v>241</v>
      </c>
      <c r="F8" s="96">
        <v>0</v>
      </c>
      <c r="G8" s="10" t="s">
        <v>159</v>
      </c>
      <c r="H8" s="96">
        <v>0</v>
      </c>
      <c r="I8" s="10" t="s">
        <v>159</v>
      </c>
      <c r="J8" s="96">
        <v>0</v>
      </c>
      <c r="K8" s="10" t="s">
        <v>241</v>
      </c>
      <c r="L8" s="96">
        <v>0</v>
      </c>
      <c r="M8" s="10" t="s">
        <v>159</v>
      </c>
      <c r="N8" s="96">
        <v>0</v>
      </c>
      <c r="O8" s="10" t="s">
        <v>241</v>
      </c>
      <c r="P8" s="96">
        <v>0</v>
      </c>
      <c r="Q8" s="10" t="s">
        <v>241</v>
      </c>
      <c r="R8" s="96">
        <v>0</v>
      </c>
      <c r="S8" s="10" t="s">
        <v>159</v>
      </c>
    </row>
    <row r="9" spans="1:19" x14ac:dyDescent="0.25">
      <c r="A9" s="12" t="s">
        <v>172</v>
      </c>
      <c r="B9" s="96">
        <v>0</v>
      </c>
      <c r="C9" s="10" t="s">
        <v>241</v>
      </c>
      <c r="D9" s="96">
        <v>0</v>
      </c>
      <c r="E9" s="10" t="s">
        <v>241</v>
      </c>
      <c r="F9" s="96">
        <v>0</v>
      </c>
      <c r="G9" s="10" t="s">
        <v>159</v>
      </c>
      <c r="H9" s="96">
        <v>0</v>
      </c>
      <c r="I9" s="10" t="s">
        <v>159</v>
      </c>
      <c r="J9" s="96">
        <v>0</v>
      </c>
      <c r="K9" s="10" t="s">
        <v>241</v>
      </c>
      <c r="L9" s="96">
        <v>0</v>
      </c>
      <c r="M9" s="10" t="s">
        <v>159</v>
      </c>
      <c r="N9" s="96">
        <v>0</v>
      </c>
      <c r="O9" s="10" t="s">
        <v>241</v>
      </c>
      <c r="P9" s="96">
        <v>0</v>
      </c>
      <c r="Q9" s="10" t="s">
        <v>241</v>
      </c>
      <c r="R9" s="96">
        <v>0</v>
      </c>
      <c r="S9" s="10" t="s">
        <v>159</v>
      </c>
    </row>
    <row r="10" spans="1:19" x14ac:dyDescent="0.25">
      <c r="A10" s="12" t="s">
        <v>173</v>
      </c>
      <c r="B10" s="96">
        <v>0</v>
      </c>
      <c r="C10" s="10" t="s">
        <v>241</v>
      </c>
      <c r="D10" s="96">
        <v>0</v>
      </c>
      <c r="E10" s="10" t="s">
        <v>241</v>
      </c>
      <c r="F10" s="96">
        <v>0</v>
      </c>
      <c r="G10" s="10" t="s">
        <v>159</v>
      </c>
      <c r="H10" s="96">
        <v>0</v>
      </c>
      <c r="I10" s="10" t="s">
        <v>159</v>
      </c>
      <c r="J10" s="96">
        <v>0</v>
      </c>
      <c r="K10" s="10" t="s">
        <v>241</v>
      </c>
      <c r="L10" s="96">
        <v>0</v>
      </c>
      <c r="M10" s="10" t="s">
        <v>159</v>
      </c>
      <c r="N10" s="96">
        <v>0</v>
      </c>
      <c r="O10" s="10" t="s">
        <v>241</v>
      </c>
      <c r="P10" s="96">
        <v>0</v>
      </c>
      <c r="Q10" s="10" t="s">
        <v>241</v>
      </c>
      <c r="R10" s="96">
        <v>0</v>
      </c>
      <c r="S10" s="10" t="s">
        <v>159</v>
      </c>
    </row>
    <row r="11" spans="1:19" x14ac:dyDescent="0.25">
      <c r="A11" s="12" t="s">
        <v>174</v>
      </c>
      <c r="B11" s="96">
        <v>0</v>
      </c>
      <c r="C11" s="10" t="s">
        <v>241</v>
      </c>
      <c r="D11" s="96">
        <v>0</v>
      </c>
      <c r="E11" s="10" t="s">
        <v>241</v>
      </c>
      <c r="F11" s="96">
        <v>1.0999999999999999E-2</v>
      </c>
      <c r="G11" s="10" t="s">
        <v>159</v>
      </c>
      <c r="H11" s="96">
        <v>0</v>
      </c>
      <c r="I11" s="10" t="s">
        <v>159</v>
      </c>
      <c r="J11" s="96">
        <v>0</v>
      </c>
      <c r="K11" s="10" t="s">
        <v>241</v>
      </c>
      <c r="L11" s="96">
        <v>0</v>
      </c>
      <c r="M11" s="10" t="s">
        <v>159</v>
      </c>
      <c r="N11" s="96">
        <v>0</v>
      </c>
      <c r="O11" s="10" t="s">
        <v>241</v>
      </c>
      <c r="P11" s="96">
        <v>0</v>
      </c>
      <c r="Q11" s="10" t="s">
        <v>241</v>
      </c>
      <c r="R11" s="96">
        <v>1.0999999999999999E-2</v>
      </c>
      <c r="S11" s="10" t="s">
        <v>159</v>
      </c>
    </row>
    <row r="12" spans="1:19" x14ac:dyDescent="0.25">
      <c r="A12" s="12" t="s">
        <v>175</v>
      </c>
      <c r="B12" s="96">
        <v>0</v>
      </c>
      <c r="C12" s="10" t="s">
        <v>241</v>
      </c>
      <c r="D12" s="96">
        <v>0</v>
      </c>
      <c r="E12" s="10" t="s">
        <v>241</v>
      </c>
      <c r="F12" s="96">
        <v>0.43099999999999999</v>
      </c>
      <c r="G12" s="10" t="s">
        <v>159</v>
      </c>
      <c r="H12" s="96">
        <v>0</v>
      </c>
      <c r="I12" s="10" t="s">
        <v>159</v>
      </c>
      <c r="J12" s="96">
        <v>0</v>
      </c>
      <c r="K12" s="10" t="s">
        <v>241</v>
      </c>
      <c r="L12" s="96">
        <v>0</v>
      </c>
      <c r="M12" s="10" t="s">
        <v>159</v>
      </c>
      <c r="N12" s="96">
        <v>0</v>
      </c>
      <c r="O12" s="10" t="s">
        <v>241</v>
      </c>
      <c r="P12" s="96">
        <v>0</v>
      </c>
      <c r="Q12" s="10" t="s">
        <v>241</v>
      </c>
      <c r="R12" s="96">
        <v>0.43099999999999999</v>
      </c>
      <c r="S12" s="10" t="s">
        <v>159</v>
      </c>
    </row>
    <row r="13" spans="1:19" x14ac:dyDescent="0.25">
      <c r="A13" s="12" t="s">
        <v>176</v>
      </c>
      <c r="B13" s="96">
        <v>0</v>
      </c>
      <c r="C13" s="10" t="s">
        <v>241</v>
      </c>
      <c r="D13" s="96">
        <v>0</v>
      </c>
      <c r="E13" s="10" t="s">
        <v>241</v>
      </c>
      <c r="F13" s="96">
        <v>1.1779999999999999</v>
      </c>
      <c r="G13" s="10" t="s">
        <v>159</v>
      </c>
      <c r="H13" s="96">
        <v>0.22700000000000001</v>
      </c>
      <c r="I13" s="10" t="s">
        <v>159</v>
      </c>
      <c r="J13" s="96">
        <v>0</v>
      </c>
      <c r="K13" s="10" t="s">
        <v>241</v>
      </c>
      <c r="L13" s="96">
        <v>0</v>
      </c>
      <c r="M13" s="10" t="s">
        <v>159</v>
      </c>
      <c r="N13" s="96">
        <v>0</v>
      </c>
      <c r="O13" s="10" t="s">
        <v>241</v>
      </c>
      <c r="P13" s="96">
        <v>0</v>
      </c>
      <c r="Q13" s="10" t="s">
        <v>241</v>
      </c>
      <c r="R13" s="96">
        <v>1.405</v>
      </c>
      <c r="S13" s="10" t="s">
        <v>159</v>
      </c>
    </row>
    <row r="14" spans="1:19" x14ac:dyDescent="0.25">
      <c r="A14" s="12" t="s">
        <v>177</v>
      </c>
      <c r="B14" s="96">
        <v>0</v>
      </c>
      <c r="C14" s="10" t="s">
        <v>241</v>
      </c>
      <c r="D14" s="96">
        <v>0</v>
      </c>
      <c r="E14" s="10" t="s">
        <v>241</v>
      </c>
      <c r="F14" s="96">
        <v>0.84299999999999997</v>
      </c>
      <c r="G14" s="10" t="s">
        <v>159</v>
      </c>
      <c r="H14" s="96">
        <v>0</v>
      </c>
      <c r="I14" s="10" t="s">
        <v>299</v>
      </c>
      <c r="J14" s="96">
        <v>0</v>
      </c>
      <c r="K14" s="10" t="s">
        <v>241</v>
      </c>
      <c r="L14" s="96">
        <v>5.0000000000000001E-3</v>
      </c>
      <c r="M14" s="10" t="s">
        <v>159</v>
      </c>
      <c r="N14" s="96">
        <v>0</v>
      </c>
      <c r="O14" s="10" t="s">
        <v>241</v>
      </c>
      <c r="P14" s="96">
        <v>0</v>
      </c>
      <c r="Q14" s="10" t="s">
        <v>241</v>
      </c>
      <c r="R14" s="96">
        <v>0.84799999999999998</v>
      </c>
      <c r="S14" s="10" t="s">
        <v>159</v>
      </c>
    </row>
    <row r="15" spans="1:19" x14ac:dyDescent="0.25">
      <c r="A15" s="12" t="s">
        <v>178</v>
      </c>
      <c r="B15" s="96">
        <v>0</v>
      </c>
      <c r="C15" s="10" t="s">
        <v>241</v>
      </c>
      <c r="D15" s="96">
        <v>0</v>
      </c>
      <c r="E15" s="10" t="s">
        <v>241</v>
      </c>
      <c r="F15" s="96">
        <v>0.74</v>
      </c>
      <c r="G15" s="10" t="s">
        <v>159</v>
      </c>
      <c r="H15" s="96">
        <v>0</v>
      </c>
      <c r="I15" s="10" t="s">
        <v>241</v>
      </c>
      <c r="J15" s="96">
        <v>0</v>
      </c>
      <c r="K15" s="10" t="s">
        <v>241</v>
      </c>
      <c r="L15" s="96">
        <v>1E-3</v>
      </c>
      <c r="M15" s="10" t="s">
        <v>159</v>
      </c>
      <c r="N15" s="96">
        <v>0</v>
      </c>
      <c r="O15" s="10" t="s">
        <v>241</v>
      </c>
      <c r="P15" s="96">
        <v>0</v>
      </c>
      <c r="Q15" s="10" t="s">
        <v>241</v>
      </c>
      <c r="R15" s="96">
        <v>0.74099999999999999</v>
      </c>
      <c r="S15" s="10" t="s">
        <v>159</v>
      </c>
    </row>
    <row r="16" spans="1:19" x14ac:dyDescent="0.25">
      <c r="A16" s="12" t="s">
        <v>182</v>
      </c>
      <c r="B16" s="96">
        <v>0</v>
      </c>
      <c r="C16" s="10" t="s">
        <v>241</v>
      </c>
      <c r="D16" s="96">
        <v>0</v>
      </c>
      <c r="E16" s="10" t="s">
        <v>241</v>
      </c>
      <c r="F16" s="96">
        <v>0.59099999999999997</v>
      </c>
      <c r="G16" s="10" t="s">
        <v>159</v>
      </c>
      <c r="H16" s="96">
        <v>0</v>
      </c>
      <c r="I16" s="10" t="s">
        <v>241</v>
      </c>
      <c r="J16" s="96">
        <v>0</v>
      </c>
      <c r="K16" s="10" t="s">
        <v>241</v>
      </c>
      <c r="L16" s="96">
        <v>0</v>
      </c>
      <c r="M16" s="10" t="s">
        <v>159</v>
      </c>
      <c r="N16" s="96">
        <v>0</v>
      </c>
      <c r="O16" s="10" t="s">
        <v>241</v>
      </c>
      <c r="P16" s="96">
        <v>0</v>
      </c>
      <c r="Q16" s="10" t="s">
        <v>241</v>
      </c>
      <c r="R16" s="96">
        <v>0.59099999999999997</v>
      </c>
      <c r="S16" s="10" t="s">
        <v>159</v>
      </c>
    </row>
    <row r="17" spans="1:19" x14ac:dyDescent="0.25">
      <c r="A17" s="12" t="s">
        <v>183</v>
      </c>
      <c r="B17" s="96">
        <v>0</v>
      </c>
      <c r="C17" s="10" t="s">
        <v>241</v>
      </c>
      <c r="D17" s="96">
        <v>0</v>
      </c>
      <c r="E17" s="10" t="s">
        <v>241</v>
      </c>
      <c r="F17" s="96">
        <v>0.56200000000000006</v>
      </c>
      <c r="G17" s="10" t="s">
        <v>159</v>
      </c>
      <c r="H17" s="96">
        <v>0</v>
      </c>
      <c r="I17" s="10" t="s">
        <v>241</v>
      </c>
      <c r="J17" s="96">
        <v>0</v>
      </c>
      <c r="K17" s="10" t="s">
        <v>241</v>
      </c>
      <c r="L17" s="96">
        <v>0</v>
      </c>
      <c r="M17" s="10" t="s">
        <v>159</v>
      </c>
      <c r="N17" s="96">
        <v>0</v>
      </c>
      <c r="O17" s="10" t="s">
        <v>241</v>
      </c>
      <c r="P17" s="96">
        <v>0</v>
      </c>
      <c r="Q17" s="10" t="s">
        <v>241</v>
      </c>
      <c r="R17" s="96">
        <v>0.56200000000000006</v>
      </c>
      <c r="S17" s="10" t="s">
        <v>159</v>
      </c>
    </row>
    <row r="18" spans="1:19" x14ac:dyDescent="0.25">
      <c r="A18" s="12" t="s">
        <v>184</v>
      </c>
      <c r="B18" s="96">
        <v>0</v>
      </c>
      <c r="C18" s="10" t="s">
        <v>241</v>
      </c>
      <c r="D18" s="96">
        <v>0</v>
      </c>
      <c r="E18" s="10" t="s">
        <v>241</v>
      </c>
      <c r="F18" s="96">
        <v>0.59282999999999997</v>
      </c>
      <c r="G18" s="10" t="s">
        <v>159</v>
      </c>
      <c r="H18" s="96">
        <v>0</v>
      </c>
      <c r="I18" s="10" t="s">
        <v>241</v>
      </c>
      <c r="J18" s="96">
        <v>0</v>
      </c>
      <c r="K18" s="10" t="s">
        <v>241</v>
      </c>
      <c r="L18" s="96">
        <v>0.97</v>
      </c>
      <c r="M18" s="10" t="s">
        <v>187</v>
      </c>
      <c r="N18" s="96">
        <v>0</v>
      </c>
      <c r="O18" s="10" t="s">
        <v>241</v>
      </c>
      <c r="P18" s="96">
        <v>0</v>
      </c>
      <c r="Q18" s="10" t="s">
        <v>241</v>
      </c>
      <c r="R18" s="96">
        <v>1.5628299999999999</v>
      </c>
      <c r="S18" s="10" t="s">
        <v>159</v>
      </c>
    </row>
    <row r="19" spans="1:19" x14ac:dyDescent="0.25">
      <c r="A19" s="12" t="s">
        <v>185</v>
      </c>
      <c r="B19" s="96">
        <v>0</v>
      </c>
      <c r="C19" s="10" t="s">
        <v>241</v>
      </c>
      <c r="D19" s="96">
        <v>0</v>
      </c>
      <c r="E19" s="10" t="s">
        <v>241</v>
      </c>
      <c r="F19" s="96">
        <v>0.27300000000000002</v>
      </c>
      <c r="G19" s="10" t="s">
        <v>159</v>
      </c>
      <c r="H19" s="96">
        <v>0</v>
      </c>
      <c r="I19" s="10" t="s">
        <v>241</v>
      </c>
      <c r="J19" s="96">
        <v>0</v>
      </c>
      <c r="K19" s="10" t="s">
        <v>241</v>
      </c>
      <c r="L19" s="96">
        <v>4.9980000000000002</v>
      </c>
      <c r="M19" s="10" t="s">
        <v>187</v>
      </c>
      <c r="N19" s="96">
        <v>0</v>
      </c>
      <c r="O19" s="10" t="s">
        <v>241</v>
      </c>
      <c r="P19" s="96">
        <v>0</v>
      </c>
      <c r="Q19" s="10" t="s">
        <v>241</v>
      </c>
      <c r="R19" s="96">
        <v>5.2709999999999999</v>
      </c>
      <c r="S19" s="10" t="s">
        <v>159</v>
      </c>
    </row>
    <row r="20" spans="1:19" x14ac:dyDescent="0.25">
      <c r="A20" s="12" t="s">
        <v>186</v>
      </c>
      <c r="B20" s="96">
        <v>0</v>
      </c>
      <c r="C20" s="10" t="s">
        <v>241</v>
      </c>
      <c r="D20" s="96">
        <v>0</v>
      </c>
      <c r="E20" s="10" t="s">
        <v>241</v>
      </c>
      <c r="F20" s="96">
        <v>0.15081817</v>
      </c>
      <c r="G20" s="10" t="s">
        <v>159</v>
      </c>
      <c r="H20" s="96">
        <v>0</v>
      </c>
      <c r="I20" s="10" t="s">
        <v>241</v>
      </c>
      <c r="J20" s="96">
        <v>0</v>
      </c>
      <c r="K20" s="10" t="s">
        <v>241</v>
      </c>
      <c r="L20" s="96">
        <v>0</v>
      </c>
      <c r="M20" s="10" t="s">
        <v>300</v>
      </c>
      <c r="N20" s="96">
        <v>0</v>
      </c>
      <c r="O20" s="10" t="s">
        <v>241</v>
      </c>
      <c r="P20" s="96">
        <v>0</v>
      </c>
      <c r="Q20" s="10" t="s">
        <v>241</v>
      </c>
      <c r="R20" s="96">
        <v>0.15081817</v>
      </c>
      <c r="S20" s="10" t="s">
        <v>159</v>
      </c>
    </row>
    <row r="21" spans="1:19" x14ac:dyDescent="0.25">
      <c r="A21" s="12" t="s">
        <v>188</v>
      </c>
      <c r="B21" s="96">
        <v>0</v>
      </c>
      <c r="C21" s="10" t="s">
        <v>241</v>
      </c>
      <c r="D21" s="96">
        <v>0</v>
      </c>
      <c r="E21" s="10" t="s">
        <v>241</v>
      </c>
      <c r="F21" s="96">
        <v>3.133201E-2</v>
      </c>
      <c r="G21" s="10" t="s">
        <v>159</v>
      </c>
      <c r="H21" s="96">
        <v>0</v>
      </c>
      <c r="I21" s="10" t="s">
        <v>241</v>
      </c>
      <c r="J21" s="96">
        <v>0</v>
      </c>
      <c r="K21" s="10" t="s">
        <v>241</v>
      </c>
      <c r="L21" s="96">
        <v>0</v>
      </c>
      <c r="M21" s="10" t="s">
        <v>241</v>
      </c>
      <c r="N21" s="96">
        <v>0</v>
      </c>
      <c r="O21" s="10" t="s">
        <v>241</v>
      </c>
      <c r="P21" s="96">
        <v>0</v>
      </c>
      <c r="Q21" s="10" t="s">
        <v>241</v>
      </c>
      <c r="R21" s="96">
        <v>3.133201E-2</v>
      </c>
      <c r="S21" s="10" t="s">
        <v>159</v>
      </c>
    </row>
    <row r="22" spans="1:19" x14ac:dyDescent="0.25">
      <c r="A22" s="12" t="s">
        <v>189</v>
      </c>
      <c r="B22" s="96">
        <v>0</v>
      </c>
      <c r="C22" s="10" t="s">
        <v>241</v>
      </c>
      <c r="D22" s="96">
        <v>0</v>
      </c>
      <c r="E22" s="10" t="s">
        <v>241</v>
      </c>
      <c r="F22" s="96">
        <v>0</v>
      </c>
      <c r="G22" s="10" t="s">
        <v>301</v>
      </c>
      <c r="H22" s="96">
        <v>0</v>
      </c>
      <c r="I22" s="10" t="s">
        <v>241</v>
      </c>
      <c r="J22" s="96">
        <v>0</v>
      </c>
      <c r="K22" s="10" t="s">
        <v>241</v>
      </c>
      <c r="L22" s="96">
        <v>0</v>
      </c>
      <c r="M22" s="10" t="s">
        <v>241</v>
      </c>
      <c r="N22" s="96">
        <v>0</v>
      </c>
      <c r="O22" s="10" t="s">
        <v>241</v>
      </c>
      <c r="P22" s="96">
        <v>0</v>
      </c>
      <c r="Q22" s="10" t="s">
        <v>241</v>
      </c>
      <c r="R22" s="96">
        <v>0</v>
      </c>
      <c r="S22" s="10" t="s">
        <v>159</v>
      </c>
    </row>
    <row r="23" spans="1:19" x14ac:dyDescent="0.25">
      <c r="A23" s="12" t="s">
        <v>190</v>
      </c>
      <c r="B23" s="96">
        <v>0</v>
      </c>
      <c r="C23" s="10" t="s">
        <v>241</v>
      </c>
      <c r="D23" s="96">
        <v>0</v>
      </c>
      <c r="E23" s="10" t="s">
        <v>241</v>
      </c>
      <c r="F23" s="96">
        <v>0</v>
      </c>
      <c r="G23" s="10" t="s">
        <v>241</v>
      </c>
      <c r="H23" s="96">
        <v>0</v>
      </c>
      <c r="I23" s="10" t="s">
        <v>241</v>
      </c>
      <c r="J23" s="96">
        <v>0</v>
      </c>
      <c r="K23" s="10" t="s">
        <v>241</v>
      </c>
      <c r="L23" s="96">
        <v>0</v>
      </c>
      <c r="M23" s="10" t="s">
        <v>241</v>
      </c>
      <c r="N23" s="96">
        <v>0</v>
      </c>
      <c r="O23" s="10" t="s">
        <v>241</v>
      </c>
      <c r="P23" s="96">
        <v>0</v>
      </c>
      <c r="Q23" s="10" t="s">
        <v>241</v>
      </c>
      <c r="R23" s="96">
        <v>0</v>
      </c>
      <c r="S23" s="10" t="s">
        <v>159</v>
      </c>
    </row>
    <row r="24" spans="1:19" x14ac:dyDescent="0.25">
      <c r="A24" s="12" t="s">
        <v>191</v>
      </c>
      <c r="B24" s="96">
        <v>0</v>
      </c>
      <c r="C24" s="10" t="s">
        <v>241</v>
      </c>
      <c r="D24" s="96">
        <v>0</v>
      </c>
      <c r="E24" s="10" t="s">
        <v>241</v>
      </c>
      <c r="F24" s="96">
        <v>0</v>
      </c>
      <c r="G24" s="10" t="s">
        <v>241</v>
      </c>
      <c r="H24" s="96">
        <v>0</v>
      </c>
      <c r="I24" s="10" t="s">
        <v>241</v>
      </c>
      <c r="J24" s="96">
        <v>0</v>
      </c>
      <c r="K24" s="10" t="s">
        <v>241</v>
      </c>
      <c r="L24" s="96">
        <v>0</v>
      </c>
      <c r="M24" s="10" t="s">
        <v>241</v>
      </c>
      <c r="N24" s="96">
        <v>0</v>
      </c>
      <c r="O24" s="10" t="s">
        <v>241</v>
      </c>
      <c r="P24" s="96">
        <v>0</v>
      </c>
      <c r="Q24" s="10" t="s">
        <v>241</v>
      </c>
      <c r="R24" s="96">
        <v>0</v>
      </c>
      <c r="S24" s="10" t="s">
        <v>159</v>
      </c>
    </row>
    <row r="25" spans="1:19" x14ac:dyDescent="0.25">
      <c r="A25" s="12" t="s">
        <v>192</v>
      </c>
      <c r="B25" s="96">
        <v>0</v>
      </c>
      <c r="C25" s="10" t="s">
        <v>241</v>
      </c>
      <c r="D25" s="96">
        <v>0</v>
      </c>
      <c r="E25" s="10" t="s">
        <v>241</v>
      </c>
      <c r="F25" s="96">
        <v>0</v>
      </c>
      <c r="G25" s="10" t="s">
        <v>241</v>
      </c>
      <c r="H25" s="96">
        <v>0</v>
      </c>
      <c r="I25" s="10" t="s">
        <v>241</v>
      </c>
      <c r="J25" s="96">
        <v>0</v>
      </c>
      <c r="K25" s="10" t="s">
        <v>241</v>
      </c>
      <c r="L25" s="96">
        <v>0</v>
      </c>
      <c r="M25" s="10" t="s">
        <v>241</v>
      </c>
      <c r="N25" s="96">
        <v>0</v>
      </c>
      <c r="O25" s="10" t="s">
        <v>241</v>
      </c>
      <c r="P25" s="96">
        <v>0</v>
      </c>
      <c r="Q25" s="10" t="s">
        <v>241</v>
      </c>
      <c r="R25" s="96">
        <v>0</v>
      </c>
      <c r="S25" s="10" t="s">
        <v>159</v>
      </c>
    </row>
    <row r="26" spans="1:19" x14ac:dyDescent="0.25">
      <c r="A26" s="12" t="s">
        <v>193</v>
      </c>
      <c r="B26" s="96">
        <v>0</v>
      </c>
      <c r="C26" s="10" t="s">
        <v>241</v>
      </c>
      <c r="D26" s="96">
        <v>0</v>
      </c>
      <c r="E26" s="10" t="s">
        <v>241</v>
      </c>
      <c r="F26" s="96">
        <v>0</v>
      </c>
      <c r="G26" s="10" t="s">
        <v>241</v>
      </c>
      <c r="H26" s="96">
        <v>0</v>
      </c>
      <c r="I26" s="10" t="s">
        <v>241</v>
      </c>
      <c r="J26" s="96">
        <v>0</v>
      </c>
      <c r="K26" s="10" t="s">
        <v>241</v>
      </c>
      <c r="L26" s="96">
        <v>0</v>
      </c>
      <c r="M26" s="10" t="s">
        <v>241</v>
      </c>
      <c r="N26" s="96">
        <v>0</v>
      </c>
      <c r="O26" s="10" t="s">
        <v>241</v>
      </c>
      <c r="P26" s="96">
        <v>0</v>
      </c>
      <c r="Q26" s="10" t="s">
        <v>241</v>
      </c>
      <c r="R26" s="96">
        <v>0</v>
      </c>
      <c r="S26" s="10" t="s">
        <v>159</v>
      </c>
    </row>
    <row r="27" spans="1:19" x14ac:dyDescent="0.25">
      <c r="A27" s="12" t="s">
        <v>194</v>
      </c>
      <c r="B27" s="96">
        <v>0</v>
      </c>
      <c r="C27" s="10" t="s">
        <v>241</v>
      </c>
      <c r="D27" s="96">
        <v>0</v>
      </c>
      <c r="E27" s="10" t="s">
        <v>241</v>
      </c>
      <c r="F27" s="96">
        <v>0</v>
      </c>
      <c r="G27" s="10" t="s">
        <v>241</v>
      </c>
      <c r="H27" s="96">
        <v>0</v>
      </c>
      <c r="I27" s="10" t="s">
        <v>241</v>
      </c>
      <c r="J27" s="96">
        <v>0</v>
      </c>
      <c r="K27" s="10" t="s">
        <v>241</v>
      </c>
      <c r="L27" s="96">
        <v>0</v>
      </c>
      <c r="M27" s="10" t="s">
        <v>241</v>
      </c>
      <c r="N27" s="96">
        <v>0</v>
      </c>
      <c r="O27" s="10" t="s">
        <v>241</v>
      </c>
      <c r="P27" s="96">
        <v>0</v>
      </c>
      <c r="Q27" s="10" t="s">
        <v>241</v>
      </c>
      <c r="R27" s="96">
        <v>0</v>
      </c>
      <c r="S27" s="10" t="s">
        <v>159</v>
      </c>
    </row>
    <row r="28" spans="1:19" x14ac:dyDescent="0.25">
      <c r="A28" s="12" t="s">
        <v>196</v>
      </c>
      <c r="B28" s="96">
        <v>0</v>
      </c>
      <c r="C28" s="10" t="s">
        <v>241</v>
      </c>
      <c r="D28" s="96">
        <v>0</v>
      </c>
      <c r="E28" s="10" t="s">
        <v>241</v>
      </c>
      <c r="F28" s="96">
        <v>0</v>
      </c>
      <c r="G28" s="10" t="s">
        <v>241</v>
      </c>
      <c r="H28" s="96">
        <v>0</v>
      </c>
      <c r="I28" s="10" t="s">
        <v>241</v>
      </c>
      <c r="J28" s="96">
        <v>0</v>
      </c>
      <c r="K28" s="10" t="s">
        <v>241</v>
      </c>
      <c r="L28" s="96">
        <v>0</v>
      </c>
      <c r="M28" s="10" t="s">
        <v>241</v>
      </c>
      <c r="N28" s="96">
        <v>0</v>
      </c>
      <c r="O28" s="10" t="s">
        <v>241</v>
      </c>
      <c r="P28" s="96">
        <v>0</v>
      </c>
      <c r="Q28" s="10" t="s">
        <v>241</v>
      </c>
      <c r="R28" s="96">
        <v>0</v>
      </c>
      <c r="S28" s="10" t="s">
        <v>159</v>
      </c>
    </row>
    <row r="29" spans="1:19" x14ac:dyDescent="0.25">
      <c r="A29" s="12" t="s">
        <v>197</v>
      </c>
      <c r="B29" s="96">
        <v>0</v>
      </c>
      <c r="C29" s="10" t="s">
        <v>241</v>
      </c>
      <c r="D29" s="96">
        <v>0</v>
      </c>
      <c r="E29" s="10" t="s">
        <v>241</v>
      </c>
      <c r="F29" s="96">
        <v>0</v>
      </c>
      <c r="G29" s="10" t="s">
        <v>241</v>
      </c>
      <c r="H29" s="96">
        <v>0</v>
      </c>
      <c r="I29" s="10" t="s">
        <v>241</v>
      </c>
      <c r="J29" s="96">
        <v>0</v>
      </c>
      <c r="K29" s="10" t="s">
        <v>241</v>
      </c>
      <c r="L29" s="96">
        <v>0</v>
      </c>
      <c r="M29" s="10" t="s">
        <v>241</v>
      </c>
      <c r="N29" s="96">
        <v>0</v>
      </c>
      <c r="O29" s="10" t="s">
        <v>241</v>
      </c>
      <c r="P29" s="96">
        <v>0</v>
      </c>
      <c r="Q29" s="10" t="s">
        <v>241</v>
      </c>
      <c r="R29" s="96">
        <v>0</v>
      </c>
      <c r="S29" s="10" t="s">
        <v>159</v>
      </c>
    </row>
    <row r="30" spans="1:19" x14ac:dyDescent="0.25">
      <c r="A30" s="12" t="s">
        <v>199</v>
      </c>
      <c r="B30" s="96">
        <v>0</v>
      </c>
      <c r="C30" s="10" t="s">
        <v>241</v>
      </c>
      <c r="D30" s="96">
        <v>0</v>
      </c>
      <c r="E30" s="10" t="s">
        <v>241</v>
      </c>
      <c r="F30" s="96">
        <v>0</v>
      </c>
      <c r="G30" s="10" t="s">
        <v>241</v>
      </c>
      <c r="H30" s="96">
        <v>0</v>
      </c>
      <c r="I30" s="10" t="s">
        <v>241</v>
      </c>
      <c r="J30" s="96">
        <v>0</v>
      </c>
      <c r="K30" s="10" t="s">
        <v>241</v>
      </c>
      <c r="L30" s="96">
        <v>0</v>
      </c>
      <c r="M30" s="10" t="s">
        <v>241</v>
      </c>
      <c r="N30" s="96">
        <v>0</v>
      </c>
      <c r="O30" s="10" t="s">
        <v>241</v>
      </c>
      <c r="P30" s="96">
        <v>0</v>
      </c>
      <c r="Q30" s="10" t="s">
        <v>241</v>
      </c>
      <c r="R30" s="96">
        <v>0</v>
      </c>
      <c r="S30" s="10" t="s">
        <v>159</v>
      </c>
    </row>
    <row r="31" spans="1:19" x14ac:dyDescent="0.25">
      <c r="A31" s="12" t="s">
        <v>200</v>
      </c>
      <c r="B31" s="96">
        <v>0</v>
      </c>
      <c r="C31" s="10" t="s">
        <v>241</v>
      </c>
      <c r="D31" s="96">
        <v>0</v>
      </c>
      <c r="E31" s="10" t="s">
        <v>241</v>
      </c>
      <c r="F31" s="96">
        <v>0</v>
      </c>
      <c r="G31" s="10" t="s">
        <v>241</v>
      </c>
      <c r="H31" s="96">
        <v>0</v>
      </c>
      <c r="I31" s="10" t="s">
        <v>241</v>
      </c>
      <c r="J31" s="96">
        <v>0</v>
      </c>
      <c r="K31" s="10" t="s">
        <v>241</v>
      </c>
      <c r="L31" s="96">
        <v>0</v>
      </c>
      <c r="M31" s="10" t="s">
        <v>241</v>
      </c>
      <c r="N31" s="96">
        <v>0</v>
      </c>
      <c r="O31" s="10" t="s">
        <v>241</v>
      </c>
      <c r="P31" s="96">
        <v>0</v>
      </c>
      <c r="Q31" s="10" t="s">
        <v>241</v>
      </c>
      <c r="R31" s="96">
        <v>0</v>
      </c>
      <c r="S31" s="10" t="s">
        <v>159</v>
      </c>
    </row>
    <row r="32" spans="1:19" x14ac:dyDescent="0.25">
      <c r="A32" s="15" t="s">
        <v>203</v>
      </c>
      <c r="B32" s="97">
        <v>0</v>
      </c>
      <c r="C32" s="14" t="s">
        <v>241</v>
      </c>
      <c r="D32" s="97">
        <v>0</v>
      </c>
      <c r="E32" s="14" t="s">
        <v>241</v>
      </c>
      <c r="F32" s="97">
        <v>0.09</v>
      </c>
      <c r="G32" s="14" t="s">
        <v>229</v>
      </c>
      <c r="H32" s="97">
        <v>0</v>
      </c>
      <c r="I32" s="14" t="s">
        <v>241</v>
      </c>
      <c r="J32" s="97">
        <v>0</v>
      </c>
      <c r="K32" s="14" t="s">
        <v>241</v>
      </c>
      <c r="L32" s="97">
        <v>0</v>
      </c>
      <c r="M32" s="14" t="s">
        <v>241</v>
      </c>
      <c r="N32" s="97">
        <v>0</v>
      </c>
      <c r="O32" s="14" t="s">
        <v>241</v>
      </c>
      <c r="P32" s="97">
        <v>0</v>
      </c>
      <c r="Q32" s="14" t="s">
        <v>241</v>
      </c>
      <c r="R32" s="97">
        <v>0.09</v>
      </c>
      <c r="S32" s="14" t="s">
        <v>159</v>
      </c>
    </row>
    <row r="34" spans="1:2" x14ac:dyDescent="0.25">
      <c r="A34" s="16" t="s">
        <v>204</v>
      </c>
      <c r="B34" s="16" t="s">
        <v>230</v>
      </c>
    </row>
    <row r="36" spans="1:2" x14ac:dyDescent="0.25">
      <c r="B36" s="16" t="s">
        <v>302</v>
      </c>
    </row>
    <row r="37" spans="1:2" x14ac:dyDescent="0.25">
      <c r="B37" s="16" t="s">
        <v>303</v>
      </c>
    </row>
    <row r="38" spans="1:2" x14ac:dyDescent="0.25">
      <c r="B38" s="16" t="s">
        <v>304</v>
      </c>
    </row>
    <row r="39" spans="1:2" x14ac:dyDescent="0.25">
      <c r="B39" s="16" t="s">
        <v>305</v>
      </c>
    </row>
    <row r="40" spans="1:2" x14ac:dyDescent="0.25">
      <c r="B40" s="16" t="s">
        <v>306</v>
      </c>
    </row>
    <row r="42" spans="1:2" x14ac:dyDescent="0.25">
      <c r="B42" s="16" t="s">
        <v>244</v>
      </c>
    </row>
    <row r="45" spans="1:2" x14ac:dyDescent="0.25">
      <c r="A45" s="17" t="str">
        <f>HYPERLINK("#'INTERACTIVE_GAMING 10'!A2", "&lt;&lt;&lt; Previous table")</f>
        <v>&lt;&lt;&lt; Previous table</v>
      </c>
    </row>
    <row r="46" spans="1:2" x14ac:dyDescent="0.25">
      <c r="A46" s="17" t="str">
        <f>HYPERLINK("#'INTERACTIVE_GAMING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S46"/>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HYPERLINK("#'INDEX'!B47", "Link to index")</f>
        <v>Link to index</v>
      </c>
    </row>
    <row r="2" spans="1:19" ht="15.75" customHeight="1" x14ac:dyDescent="0.25">
      <c r="A2" s="287" t="s">
        <v>307</v>
      </c>
      <c r="B2" s="286"/>
      <c r="C2" s="286"/>
      <c r="D2" s="286"/>
      <c r="E2" s="286"/>
      <c r="F2" s="286"/>
      <c r="G2" s="286"/>
      <c r="H2" s="286"/>
      <c r="I2" s="286"/>
      <c r="J2" s="286"/>
      <c r="K2" s="286"/>
      <c r="L2" s="286"/>
      <c r="M2" s="286"/>
      <c r="N2" s="286"/>
      <c r="O2" s="286"/>
      <c r="P2" s="286"/>
      <c r="Q2" s="286"/>
      <c r="R2" s="286"/>
      <c r="S2" s="286"/>
    </row>
    <row r="3" spans="1:19" ht="15.75" customHeight="1" x14ac:dyDescent="0.25">
      <c r="A3" s="287" t="s">
        <v>65</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98">
        <v>0</v>
      </c>
      <c r="C7" s="10" t="s">
        <v>241</v>
      </c>
      <c r="D7" s="98">
        <v>0</v>
      </c>
      <c r="E7" s="10" t="s">
        <v>241</v>
      </c>
      <c r="F7" s="98">
        <v>0</v>
      </c>
      <c r="G7" s="10" t="s">
        <v>159</v>
      </c>
      <c r="H7" s="98">
        <v>0</v>
      </c>
      <c r="I7" s="10" t="s">
        <v>159</v>
      </c>
      <c r="J7" s="98">
        <v>0</v>
      </c>
      <c r="K7" s="10" t="s">
        <v>241</v>
      </c>
      <c r="L7" s="98">
        <v>0</v>
      </c>
      <c r="M7" s="10" t="s">
        <v>159</v>
      </c>
      <c r="N7" s="98">
        <v>0</v>
      </c>
      <c r="O7" s="10" t="s">
        <v>241</v>
      </c>
      <c r="P7" s="98">
        <v>0</v>
      </c>
      <c r="Q7" s="10" t="s">
        <v>241</v>
      </c>
      <c r="R7" s="98">
        <v>0</v>
      </c>
      <c r="S7" s="10" t="s">
        <v>159</v>
      </c>
    </row>
    <row r="8" spans="1:19" x14ac:dyDescent="0.25">
      <c r="A8" s="12" t="s">
        <v>171</v>
      </c>
      <c r="B8" s="98">
        <v>0</v>
      </c>
      <c r="C8" s="10" t="s">
        <v>241</v>
      </c>
      <c r="D8" s="98">
        <v>0</v>
      </c>
      <c r="E8" s="10" t="s">
        <v>241</v>
      </c>
      <c r="F8" s="98">
        <v>0</v>
      </c>
      <c r="G8" s="10" t="s">
        <v>159</v>
      </c>
      <c r="H8" s="98">
        <v>0</v>
      </c>
      <c r="I8" s="10" t="s">
        <v>159</v>
      </c>
      <c r="J8" s="98">
        <v>0</v>
      </c>
      <c r="K8" s="10" t="s">
        <v>241</v>
      </c>
      <c r="L8" s="98">
        <v>0</v>
      </c>
      <c r="M8" s="10" t="s">
        <v>159</v>
      </c>
      <c r="N8" s="98">
        <v>0</v>
      </c>
      <c r="O8" s="10" t="s">
        <v>241</v>
      </c>
      <c r="P8" s="98">
        <v>0</v>
      </c>
      <c r="Q8" s="10" t="s">
        <v>241</v>
      </c>
      <c r="R8" s="98">
        <v>0</v>
      </c>
      <c r="S8" s="10" t="s">
        <v>159</v>
      </c>
    </row>
    <row r="9" spans="1:19" x14ac:dyDescent="0.25">
      <c r="A9" s="12" t="s">
        <v>172</v>
      </c>
      <c r="B9" s="98">
        <v>0</v>
      </c>
      <c r="C9" s="10" t="s">
        <v>241</v>
      </c>
      <c r="D9" s="98">
        <v>0</v>
      </c>
      <c r="E9" s="10" t="s">
        <v>241</v>
      </c>
      <c r="F9" s="98">
        <v>0</v>
      </c>
      <c r="G9" s="10" t="s">
        <v>159</v>
      </c>
      <c r="H9" s="98">
        <v>0</v>
      </c>
      <c r="I9" s="10" t="s">
        <v>159</v>
      </c>
      <c r="J9" s="98">
        <v>0</v>
      </c>
      <c r="K9" s="10" t="s">
        <v>241</v>
      </c>
      <c r="L9" s="98">
        <v>0</v>
      </c>
      <c r="M9" s="10" t="s">
        <v>159</v>
      </c>
      <c r="N9" s="98">
        <v>0</v>
      </c>
      <c r="O9" s="10" t="s">
        <v>241</v>
      </c>
      <c r="P9" s="98">
        <v>0</v>
      </c>
      <c r="Q9" s="10" t="s">
        <v>241</v>
      </c>
      <c r="R9" s="98">
        <v>0</v>
      </c>
      <c r="S9" s="10" t="s">
        <v>159</v>
      </c>
    </row>
    <row r="10" spans="1:19" x14ac:dyDescent="0.25">
      <c r="A10" s="12" t="s">
        <v>173</v>
      </c>
      <c r="B10" s="98">
        <v>0</v>
      </c>
      <c r="C10" s="10" t="s">
        <v>241</v>
      </c>
      <c r="D10" s="98">
        <v>0</v>
      </c>
      <c r="E10" s="10" t="s">
        <v>241</v>
      </c>
      <c r="F10" s="98">
        <v>0</v>
      </c>
      <c r="G10" s="10" t="s">
        <v>159</v>
      </c>
      <c r="H10" s="98">
        <v>0</v>
      </c>
      <c r="I10" s="10" t="s">
        <v>159</v>
      </c>
      <c r="J10" s="98">
        <v>0</v>
      </c>
      <c r="K10" s="10" t="s">
        <v>241</v>
      </c>
      <c r="L10" s="98">
        <v>0</v>
      </c>
      <c r="M10" s="10" t="s">
        <v>159</v>
      </c>
      <c r="N10" s="98">
        <v>0</v>
      </c>
      <c r="O10" s="10" t="s">
        <v>241</v>
      </c>
      <c r="P10" s="98">
        <v>0</v>
      </c>
      <c r="Q10" s="10" t="s">
        <v>241</v>
      </c>
      <c r="R10" s="98">
        <v>0</v>
      </c>
      <c r="S10" s="10" t="s">
        <v>159</v>
      </c>
    </row>
    <row r="11" spans="1:19" x14ac:dyDescent="0.25">
      <c r="A11" s="12" t="s">
        <v>174</v>
      </c>
      <c r="B11" s="98">
        <v>0</v>
      </c>
      <c r="C11" s="10" t="s">
        <v>241</v>
      </c>
      <c r="D11" s="98">
        <v>0</v>
      </c>
      <c r="E11" s="10" t="s">
        <v>241</v>
      </c>
      <c r="F11" s="98">
        <v>1.8771386430678501E-2</v>
      </c>
      <c r="G11" s="10" t="s">
        <v>159</v>
      </c>
      <c r="H11" s="98">
        <v>0</v>
      </c>
      <c r="I11" s="10" t="s">
        <v>159</v>
      </c>
      <c r="J11" s="98">
        <v>0</v>
      </c>
      <c r="K11" s="10" t="s">
        <v>241</v>
      </c>
      <c r="L11" s="98">
        <v>0</v>
      </c>
      <c r="M11" s="10" t="s">
        <v>159</v>
      </c>
      <c r="N11" s="98">
        <v>0</v>
      </c>
      <c r="O11" s="10" t="s">
        <v>241</v>
      </c>
      <c r="P11" s="98">
        <v>0</v>
      </c>
      <c r="Q11" s="10" t="s">
        <v>241</v>
      </c>
      <c r="R11" s="98">
        <v>1.8771386430678501E-2</v>
      </c>
      <c r="S11" s="10" t="s">
        <v>159</v>
      </c>
    </row>
    <row r="12" spans="1:19" x14ac:dyDescent="0.25">
      <c r="A12" s="12" t="s">
        <v>175</v>
      </c>
      <c r="B12" s="98">
        <v>0</v>
      </c>
      <c r="C12" s="10" t="s">
        <v>241</v>
      </c>
      <c r="D12" s="98">
        <v>0</v>
      </c>
      <c r="E12" s="10" t="s">
        <v>241</v>
      </c>
      <c r="F12" s="98">
        <v>0.71854034582132598</v>
      </c>
      <c r="G12" s="10" t="s">
        <v>159</v>
      </c>
      <c r="H12" s="98">
        <v>0</v>
      </c>
      <c r="I12" s="10" t="s">
        <v>159</v>
      </c>
      <c r="J12" s="98">
        <v>0</v>
      </c>
      <c r="K12" s="10" t="s">
        <v>241</v>
      </c>
      <c r="L12" s="98">
        <v>0</v>
      </c>
      <c r="M12" s="10" t="s">
        <v>159</v>
      </c>
      <c r="N12" s="98">
        <v>0</v>
      </c>
      <c r="O12" s="10" t="s">
        <v>241</v>
      </c>
      <c r="P12" s="98">
        <v>0</v>
      </c>
      <c r="Q12" s="10" t="s">
        <v>241</v>
      </c>
      <c r="R12" s="98">
        <v>0.71854034582132598</v>
      </c>
      <c r="S12" s="10" t="s">
        <v>159</v>
      </c>
    </row>
    <row r="13" spans="1:19" x14ac:dyDescent="0.25">
      <c r="A13" s="12" t="s">
        <v>176</v>
      </c>
      <c r="B13" s="98">
        <v>0</v>
      </c>
      <c r="C13" s="10" t="s">
        <v>241</v>
      </c>
      <c r="D13" s="98">
        <v>0</v>
      </c>
      <c r="E13" s="10" t="s">
        <v>241</v>
      </c>
      <c r="F13" s="98">
        <v>1.8518288043478299</v>
      </c>
      <c r="G13" s="10" t="s">
        <v>159</v>
      </c>
      <c r="H13" s="98">
        <v>0.35684646739130399</v>
      </c>
      <c r="I13" s="10" t="s">
        <v>159</v>
      </c>
      <c r="J13" s="98">
        <v>0</v>
      </c>
      <c r="K13" s="10" t="s">
        <v>241</v>
      </c>
      <c r="L13" s="98">
        <v>0</v>
      </c>
      <c r="M13" s="10" t="s">
        <v>159</v>
      </c>
      <c r="N13" s="98">
        <v>0</v>
      </c>
      <c r="O13" s="10" t="s">
        <v>241</v>
      </c>
      <c r="P13" s="98">
        <v>0</v>
      </c>
      <c r="Q13" s="10" t="s">
        <v>241</v>
      </c>
      <c r="R13" s="98">
        <v>2.2086752717391298</v>
      </c>
      <c r="S13" s="10" t="s">
        <v>159</v>
      </c>
    </row>
    <row r="14" spans="1:19" x14ac:dyDescent="0.25">
      <c r="A14" s="12" t="s">
        <v>177</v>
      </c>
      <c r="B14" s="98">
        <v>0</v>
      </c>
      <c r="C14" s="10" t="s">
        <v>241</v>
      </c>
      <c r="D14" s="98">
        <v>0</v>
      </c>
      <c r="E14" s="10" t="s">
        <v>241</v>
      </c>
      <c r="F14" s="98">
        <v>1.28844253632761</v>
      </c>
      <c r="G14" s="10" t="s">
        <v>159</v>
      </c>
      <c r="H14" s="98">
        <v>0</v>
      </c>
      <c r="I14" s="10" t="s">
        <v>299</v>
      </c>
      <c r="J14" s="98">
        <v>0</v>
      </c>
      <c r="K14" s="10" t="s">
        <v>241</v>
      </c>
      <c r="L14" s="98">
        <v>7.6420079260237804E-3</v>
      </c>
      <c r="M14" s="10" t="s">
        <v>159</v>
      </c>
      <c r="N14" s="98">
        <v>0</v>
      </c>
      <c r="O14" s="10" t="s">
        <v>241</v>
      </c>
      <c r="P14" s="98">
        <v>0</v>
      </c>
      <c r="Q14" s="10" t="s">
        <v>241</v>
      </c>
      <c r="R14" s="98">
        <v>1.29608454425363</v>
      </c>
      <c r="S14" s="10" t="s">
        <v>159</v>
      </c>
    </row>
    <row r="15" spans="1:19" x14ac:dyDescent="0.25">
      <c r="A15" s="12" t="s">
        <v>178</v>
      </c>
      <c r="B15" s="98">
        <v>0</v>
      </c>
      <c r="C15" s="10" t="s">
        <v>241</v>
      </c>
      <c r="D15" s="98">
        <v>0</v>
      </c>
      <c r="E15" s="10" t="s">
        <v>241</v>
      </c>
      <c r="F15" s="98">
        <v>1.0976666666666699</v>
      </c>
      <c r="G15" s="10" t="s">
        <v>159</v>
      </c>
      <c r="H15" s="98">
        <v>0</v>
      </c>
      <c r="I15" s="10" t="s">
        <v>241</v>
      </c>
      <c r="J15" s="98">
        <v>0</v>
      </c>
      <c r="K15" s="10" t="s">
        <v>241</v>
      </c>
      <c r="L15" s="98">
        <v>1.48333333333333E-3</v>
      </c>
      <c r="M15" s="10" t="s">
        <v>159</v>
      </c>
      <c r="N15" s="98">
        <v>0</v>
      </c>
      <c r="O15" s="10" t="s">
        <v>241</v>
      </c>
      <c r="P15" s="98">
        <v>0</v>
      </c>
      <c r="Q15" s="10" t="s">
        <v>241</v>
      </c>
      <c r="R15" s="98">
        <v>1.0991500000000001</v>
      </c>
      <c r="S15" s="10" t="s">
        <v>159</v>
      </c>
    </row>
    <row r="16" spans="1:19" x14ac:dyDescent="0.25">
      <c r="A16" s="12" t="s">
        <v>182</v>
      </c>
      <c r="B16" s="98">
        <v>0</v>
      </c>
      <c r="C16" s="10" t="s">
        <v>241</v>
      </c>
      <c r="D16" s="98">
        <v>0</v>
      </c>
      <c r="E16" s="10" t="s">
        <v>241</v>
      </c>
      <c r="F16" s="98">
        <v>0.85580350438047503</v>
      </c>
      <c r="G16" s="10" t="s">
        <v>159</v>
      </c>
      <c r="H16" s="98">
        <v>0</v>
      </c>
      <c r="I16" s="10" t="s">
        <v>241</v>
      </c>
      <c r="J16" s="98">
        <v>0</v>
      </c>
      <c r="K16" s="10" t="s">
        <v>241</v>
      </c>
      <c r="L16" s="98">
        <v>0</v>
      </c>
      <c r="M16" s="10" t="s">
        <v>159</v>
      </c>
      <c r="N16" s="98">
        <v>0</v>
      </c>
      <c r="O16" s="10" t="s">
        <v>241</v>
      </c>
      <c r="P16" s="98">
        <v>0</v>
      </c>
      <c r="Q16" s="10" t="s">
        <v>241</v>
      </c>
      <c r="R16" s="98">
        <v>0.85580350438047503</v>
      </c>
      <c r="S16" s="10" t="s">
        <v>159</v>
      </c>
    </row>
    <row r="17" spans="1:19" x14ac:dyDescent="0.25">
      <c r="A17" s="12" t="s">
        <v>183</v>
      </c>
      <c r="B17" s="98">
        <v>0</v>
      </c>
      <c r="C17" s="10" t="s">
        <v>241</v>
      </c>
      <c r="D17" s="98">
        <v>0</v>
      </c>
      <c r="E17" s="10" t="s">
        <v>241</v>
      </c>
      <c r="F17" s="98">
        <v>0.79490709046454799</v>
      </c>
      <c r="G17" s="10" t="s">
        <v>159</v>
      </c>
      <c r="H17" s="98">
        <v>0</v>
      </c>
      <c r="I17" s="10" t="s">
        <v>241</v>
      </c>
      <c r="J17" s="98">
        <v>0</v>
      </c>
      <c r="K17" s="10" t="s">
        <v>241</v>
      </c>
      <c r="L17" s="98">
        <v>0</v>
      </c>
      <c r="M17" s="10" t="s">
        <v>159</v>
      </c>
      <c r="N17" s="98">
        <v>0</v>
      </c>
      <c r="O17" s="10" t="s">
        <v>241</v>
      </c>
      <c r="P17" s="98">
        <v>0</v>
      </c>
      <c r="Q17" s="10" t="s">
        <v>241</v>
      </c>
      <c r="R17" s="98">
        <v>0.79490709046454799</v>
      </c>
      <c r="S17" s="10" t="s">
        <v>159</v>
      </c>
    </row>
    <row r="18" spans="1:19" x14ac:dyDescent="0.25">
      <c r="A18" s="12" t="s">
        <v>184</v>
      </c>
      <c r="B18" s="98">
        <v>0</v>
      </c>
      <c r="C18" s="10" t="s">
        <v>241</v>
      </c>
      <c r="D18" s="98">
        <v>0</v>
      </c>
      <c r="E18" s="10" t="s">
        <v>241</v>
      </c>
      <c r="F18" s="98">
        <v>0.81268283175355405</v>
      </c>
      <c r="G18" s="10" t="s">
        <v>159</v>
      </c>
      <c r="H18" s="98">
        <v>0</v>
      </c>
      <c r="I18" s="10" t="s">
        <v>241</v>
      </c>
      <c r="J18" s="98">
        <v>0</v>
      </c>
      <c r="K18" s="10" t="s">
        <v>241</v>
      </c>
      <c r="L18" s="98">
        <v>1.3297274881516601</v>
      </c>
      <c r="M18" s="10" t="s">
        <v>187</v>
      </c>
      <c r="N18" s="98">
        <v>0</v>
      </c>
      <c r="O18" s="10" t="s">
        <v>241</v>
      </c>
      <c r="P18" s="98">
        <v>0</v>
      </c>
      <c r="Q18" s="10" t="s">
        <v>241</v>
      </c>
      <c r="R18" s="98">
        <v>2.1424103199052098</v>
      </c>
      <c r="S18" s="10" t="s">
        <v>159</v>
      </c>
    </row>
    <row r="19" spans="1:19" x14ac:dyDescent="0.25">
      <c r="A19" s="12" t="s">
        <v>185</v>
      </c>
      <c r="B19" s="98">
        <v>0</v>
      </c>
      <c r="C19" s="10" t="s">
        <v>241</v>
      </c>
      <c r="D19" s="98">
        <v>0</v>
      </c>
      <c r="E19" s="10" t="s">
        <v>241</v>
      </c>
      <c r="F19" s="98">
        <v>0.36347640966628297</v>
      </c>
      <c r="G19" s="10" t="s">
        <v>159</v>
      </c>
      <c r="H19" s="98">
        <v>0</v>
      </c>
      <c r="I19" s="10" t="s">
        <v>241</v>
      </c>
      <c r="J19" s="98">
        <v>0</v>
      </c>
      <c r="K19" s="10" t="s">
        <v>241</v>
      </c>
      <c r="L19" s="98">
        <v>6.6544142692750299</v>
      </c>
      <c r="M19" s="10" t="s">
        <v>187</v>
      </c>
      <c r="N19" s="98">
        <v>0</v>
      </c>
      <c r="O19" s="10" t="s">
        <v>241</v>
      </c>
      <c r="P19" s="98">
        <v>0</v>
      </c>
      <c r="Q19" s="10" t="s">
        <v>241</v>
      </c>
      <c r="R19" s="98">
        <v>7.0178906789413098</v>
      </c>
      <c r="S19" s="10" t="s">
        <v>159</v>
      </c>
    </row>
    <row r="20" spans="1:19" x14ac:dyDescent="0.25">
      <c r="A20" s="12" t="s">
        <v>186</v>
      </c>
      <c r="B20" s="98">
        <v>0</v>
      </c>
      <c r="C20" s="10" t="s">
        <v>241</v>
      </c>
      <c r="D20" s="98">
        <v>0</v>
      </c>
      <c r="E20" s="10" t="s">
        <v>241</v>
      </c>
      <c r="F20" s="98">
        <v>0.19431695177060099</v>
      </c>
      <c r="G20" s="10" t="s">
        <v>159</v>
      </c>
      <c r="H20" s="98">
        <v>0</v>
      </c>
      <c r="I20" s="10" t="s">
        <v>241</v>
      </c>
      <c r="J20" s="98">
        <v>0</v>
      </c>
      <c r="K20" s="10" t="s">
        <v>241</v>
      </c>
      <c r="L20" s="98">
        <v>0</v>
      </c>
      <c r="M20" s="10" t="s">
        <v>300</v>
      </c>
      <c r="N20" s="98">
        <v>0</v>
      </c>
      <c r="O20" s="10" t="s">
        <v>241</v>
      </c>
      <c r="P20" s="98">
        <v>0</v>
      </c>
      <c r="Q20" s="10" t="s">
        <v>241</v>
      </c>
      <c r="R20" s="98">
        <v>0.19431695177060099</v>
      </c>
      <c r="S20" s="10" t="s">
        <v>159</v>
      </c>
    </row>
    <row r="21" spans="1:19" x14ac:dyDescent="0.25">
      <c r="A21" s="12" t="s">
        <v>188</v>
      </c>
      <c r="B21" s="98">
        <v>0</v>
      </c>
      <c r="C21" s="10" t="s">
        <v>241</v>
      </c>
      <c r="D21" s="98">
        <v>0</v>
      </c>
      <c r="E21" s="10" t="s">
        <v>241</v>
      </c>
      <c r="F21" s="98">
        <v>3.91480945680346E-2</v>
      </c>
      <c r="G21" s="10" t="s">
        <v>159</v>
      </c>
      <c r="H21" s="98">
        <v>0</v>
      </c>
      <c r="I21" s="10" t="s">
        <v>241</v>
      </c>
      <c r="J21" s="98">
        <v>0</v>
      </c>
      <c r="K21" s="10" t="s">
        <v>241</v>
      </c>
      <c r="L21" s="98">
        <v>0</v>
      </c>
      <c r="M21" s="10" t="s">
        <v>241</v>
      </c>
      <c r="N21" s="98">
        <v>0</v>
      </c>
      <c r="O21" s="10" t="s">
        <v>241</v>
      </c>
      <c r="P21" s="98">
        <v>0</v>
      </c>
      <c r="Q21" s="10" t="s">
        <v>241</v>
      </c>
      <c r="R21" s="98">
        <v>3.91480945680346E-2</v>
      </c>
      <c r="S21" s="10" t="s">
        <v>159</v>
      </c>
    </row>
    <row r="22" spans="1:19" x14ac:dyDescent="0.25">
      <c r="A22" s="12" t="s">
        <v>189</v>
      </c>
      <c r="B22" s="98">
        <v>0</v>
      </c>
      <c r="C22" s="10" t="s">
        <v>241</v>
      </c>
      <c r="D22" s="98">
        <v>0</v>
      </c>
      <c r="E22" s="10" t="s">
        <v>241</v>
      </c>
      <c r="F22" s="98">
        <v>0</v>
      </c>
      <c r="G22" s="10" t="s">
        <v>301</v>
      </c>
      <c r="H22" s="98">
        <v>0</v>
      </c>
      <c r="I22" s="10" t="s">
        <v>241</v>
      </c>
      <c r="J22" s="98">
        <v>0</v>
      </c>
      <c r="K22" s="10" t="s">
        <v>241</v>
      </c>
      <c r="L22" s="98">
        <v>0</v>
      </c>
      <c r="M22" s="10" t="s">
        <v>241</v>
      </c>
      <c r="N22" s="98">
        <v>0</v>
      </c>
      <c r="O22" s="10" t="s">
        <v>241</v>
      </c>
      <c r="P22" s="98">
        <v>0</v>
      </c>
      <c r="Q22" s="10" t="s">
        <v>241</v>
      </c>
      <c r="R22" s="98">
        <v>0</v>
      </c>
      <c r="S22" s="10" t="s">
        <v>159</v>
      </c>
    </row>
    <row r="23" spans="1:19" x14ac:dyDescent="0.25">
      <c r="A23" s="12" t="s">
        <v>190</v>
      </c>
      <c r="B23" s="98">
        <v>0</v>
      </c>
      <c r="C23" s="10" t="s">
        <v>241</v>
      </c>
      <c r="D23" s="98">
        <v>0</v>
      </c>
      <c r="E23" s="10" t="s">
        <v>241</v>
      </c>
      <c r="F23" s="98">
        <v>0</v>
      </c>
      <c r="G23" s="10" t="s">
        <v>241</v>
      </c>
      <c r="H23" s="98">
        <v>0</v>
      </c>
      <c r="I23" s="10" t="s">
        <v>241</v>
      </c>
      <c r="J23" s="98">
        <v>0</v>
      </c>
      <c r="K23" s="10" t="s">
        <v>241</v>
      </c>
      <c r="L23" s="98">
        <v>0</v>
      </c>
      <c r="M23" s="10" t="s">
        <v>241</v>
      </c>
      <c r="N23" s="98">
        <v>0</v>
      </c>
      <c r="O23" s="10" t="s">
        <v>241</v>
      </c>
      <c r="P23" s="98">
        <v>0</v>
      </c>
      <c r="Q23" s="10" t="s">
        <v>241</v>
      </c>
      <c r="R23" s="98">
        <v>0</v>
      </c>
      <c r="S23" s="10" t="s">
        <v>159</v>
      </c>
    </row>
    <row r="24" spans="1:19" x14ac:dyDescent="0.25">
      <c r="A24" s="12" t="s">
        <v>191</v>
      </c>
      <c r="B24" s="98">
        <v>0</v>
      </c>
      <c r="C24" s="10" t="s">
        <v>241</v>
      </c>
      <c r="D24" s="98">
        <v>0</v>
      </c>
      <c r="E24" s="10" t="s">
        <v>241</v>
      </c>
      <c r="F24" s="98">
        <v>0</v>
      </c>
      <c r="G24" s="10" t="s">
        <v>241</v>
      </c>
      <c r="H24" s="98">
        <v>0</v>
      </c>
      <c r="I24" s="10" t="s">
        <v>241</v>
      </c>
      <c r="J24" s="98">
        <v>0</v>
      </c>
      <c r="K24" s="10" t="s">
        <v>241</v>
      </c>
      <c r="L24" s="98">
        <v>0</v>
      </c>
      <c r="M24" s="10" t="s">
        <v>241</v>
      </c>
      <c r="N24" s="98">
        <v>0</v>
      </c>
      <c r="O24" s="10" t="s">
        <v>241</v>
      </c>
      <c r="P24" s="98">
        <v>0</v>
      </c>
      <c r="Q24" s="10" t="s">
        <v>241</v>
      </c>
      <c r="R24" s="98">
        <v>0</v>
      </c>
      <c r="S24" s="10" t="s">
        <v>159</v>
      </c>
    </row>
    <row r="25" spans="1:19" x14ac:dyDescent="0.25">
      <c r="A25" s="12" t="s">
        <v>192</v>
      </c>
      <c r="B25" s="98">
        <v>0</v>
      </c>
      <c r="C25" s="10" t="s">
        <v>241</v>
      </c>
      <c r="D25" s="98">
        <v>0</v>
      </c>
      <c r="E25" s="10" t="s">
        <v>241</v>
      </c>
      <c r="F25" s="98">
        <v>0</v>
      </c>
      <c r="G25" s="10" t="s">
        <v>241</v>
      </c>
      <c r="H25" s="98">
        <v>0</v>
      </c>
      <c r="I25" s="10" t="s">
        <v>241</v>
      </c>
      <c r="J25" s="98">
        <v>0</v>
      </c>
      <c r="K25" s="10" t="s">
        <v>241</v>
      </c>
      <c r="L25" s="98">
        <v>0</v>
      </c>
      <c r="M25" s="10" t="s">
        <v>241</v>
      </c>
      <c r="N25" s="98">
        <v>0</v>
      </c>
      <c r="O25" s="10" t="s">
        <v>241</v>
      </c>
      <c r="P25" s="98">
        <v>0</v>
      </c>
      <c r="Q25" s="10" t="s">
        <v>241</v>
      </c>
      <c r="R25" s="98">
        <v>0</v>
      </c>
      <c r="S25" s="10" t="s">
        <v>159</v>
      </c>
    </row>
    <row r="26" spans="1:19" x14ac:dyDescent="0.25">
      <c r="A26" s="12" t="s">
        <v>193</v>
      </c>
      <c r="B26" s="98">
        <v>0</v>
      </c>
      <c r="C26" s="10" t="s">
        <v>241</v>
      </c>
      <c r="D26" s="98">
        <v>0</v>
      </c>
      <c r="E26" s="10" t="s">
        <v>241</v>
      </c>
      <c r="F26" s="98">
        <v>0</v>
      </c>
      <c r="G26" s="10" t="s">
        <v>241</v>
      </c>
      <c r="H26" s="98">
        <v>0</v>
      </c>
      <c r="I26" s="10" t="s">
        <v>241</v>
      </c>
      <c r="J26" s="98">
        <v>0</v>
      </c>
      <c r="K26" s="10" t="s">
        <v>241</v>
      </c>
      <c r="L26" s="98">
        <v>0</v>
      </c>
      <c r="M26" s="10" t="s">
        <v>241</v>
      </c>
      <c r="N26" s="98">
        <v>0</v>
      </c>
      <c r="O26" s="10" t="s">
        <v>241</v>
      </c>
      <c r="P26" s="98">
        <v>0</v>
      </c>
      <c r="Q26" s="10" t="s">
        <v>241</v>
      </c>
      <c r="R26" s="98">
        <v>0</v>
      </c>
      <c r="S26" s="10" t="s">
        <v>159</v>
      </c>
    </row>
    <row r="27" spans="1:19" x14ac:dyDescent="0.25">
      <c r="A27" s="12" t="s">
        <v>194</v>
      </c>
      <c r="B27" s="98">
        <v>0</v>
      </c>
      <c r="C27" s="10" t="s">
        <v>241</v>
      </c>
      <c r="D27" s="98">
        <v>0</v>
      </c>
      <c r="E27" s="10" t="s">
        <v>241</v>
      </c>
      <c r="F27" s="98">
        <v>0</v>
      </c>
      <c r="G27" s="10" t="s">
        <v>241</v>
      </c>
      <c r="H27" s="98">
        <v>0</v>
      </c>
      <c r="I27" s="10" t="s">
        <v>241</v>
      </c>
      <c r="J27" s="98">
        <v>0</v>
      </c>
      <c r="K27" s="10" t="s">
        <v>241</v>
      </c>
      <c r="L27" s="98">
        <v>0</v>
      </c>
      <c r="M27" s="10" t="s">
        <v>241</v>
      </c>
      <c r="N27" s="98">
        <v>0</v>
      </c>
      <c r="O27" s="10" t="s">
        <v>241</v>
      </c>
      <c r="P27" s="98">
        <v>0</v>
      </c>
      <c r="Q27" s="10" t="s">
        <v>241</v>
      </c>
      <c r="R27" s="98">
        <v>0</v>
      </c>
      <c r="S27" s="10" t="s">
        <v>159</v>
      </c>
    </row>
    <row r="28" spans="1:19" x14ac:dyDescent="0.25">
      <c r="A28" s="12" t="s">
        <v>196</v>
      </c>
      <c r="B28" s="98">
        <v>0</v>
      </c>
      <c r="C28" s="10" t="s">
        <v>241</v>
      </c>
      <c r="D28" s="98">
        <v>0</v>
      </c>
      <c r="E28" s="10" t="s">
        <v>241</v>
      </c>
      <c r="F28" s="98">
        <v>0</v>
      </c>
      <c r="G28" s="10" t="s">
        <v>241</v>
      </c>
      <c r="H28" s="98">
        <v>0</v>
      </c>
      <c r="I28" s="10" t="s">
        <v>241</v>
      </c>
      <c r="J28" s="98">
        <v>0</v>
      </c>
      <c r="K28" s="10" t="s">
        <v>241</v>
      </c>
      <c r="L28" s="98">
        <v>0</v>
      </c>
      <c r="M28" s="10" t="s">
        <v>241</v>
      </c>
      <c r="N28" s="98">
        <v>0</v>
      </c>
      <c r="O28" s="10" t="s">
        <v>241</v>
      </c>
      <c r="P28" s="98">
        <v>0</v>
      </c>
      <c r="Q28" s="10" t="s">
        <v>241</v>
      </c>
      <c r="R28" s="98">
        <v>0</v>
      </c>
      <c r="S28" s="10" t="s">
        <v>159</v>
      </c>
    </row>
    <row r="29" spans="1:19" x14ac:dyDescent="0.25">
      <c r="A29" s="12" t="s">
        <v>197</v>
      </c>
      <c r="B29" s="98">
        <v>0</v>
      </c>
      <c r="C29" s="10" t="s">
        <v>241</v>
      </c>
      <c r="D29" s="98">
        <v>0</v>
      </c>
      <c r="E29" s="10" t="s">
        <v>241</v>
      </c>
      <c r="F29" s="98">
        <v>0</v>
      </c>
      <c r="G29" s="10" t="s">
        <v>241</v>
      </c>
      <c r="H29" s="98">
        <v>0</v>
      </c>
      <c r="I29" s="10" t="s">
        <v>241</v>
      </c>
      <c r="J29" s="98">
        <v>0</v>
      </c>
      <c r="K29" s="10" t="s">
        <v>241</v>
      </c>
      <c r="L29" s="98">
        <v>0</v>
      </c>
      <c r="M29" s="10" t="s">
        <v>241</v>
      </c>
      <c r="N29" s="98">
        <v>0</v>
      </c>
      <c r="O29" s="10" t="s">
        <v>241</v>
      </c>
      <c r="P29" s="98">
        <v>0</v>
      </c>
      <c r="Q29" s="10" t="s">
        <v>241</v>
      </c>
      <c r="R29" s="98">
        <v>0</v>
      </c>
      <c r="S29" s="10" t="s">
        <v>159</v>
      </c>
    </row>
    <row r="30" spans="1:19" x14ac:dyDescent="0.25">
      <c r="A30" s="12" t="s">
        <v>199</v>
      </c>
      <c r="B30" s="98">
        <v>0</v>
      </c>
      <c r="C30" s="10" t="s">
        <v>241</v>
      </c>
      <c r="D30" s="98">
        <v>0</v>
      </c>
      <c r="E30" s="10" t="s">
        <v>241</v>
      </c>
      <c r="F30" s="98">
        <v>0</v>
      </c>
      <c r="G30" s="10" t="s">
        <v>241</v>
      </c>
      <c r="H30" s="98">
        <v>0</v>
      </c>
      <c r="I30" s="10" t="s">
        <v>241</v>
      </c>
      <c r="J30" s="98">
        <v>0</v>
      </c>
      <c r="K30" s="10" t="s">
        <v>241</v>
      </c>
      <c r="L30" s="98">
        <v>0</v>
      </c>
      <c r="M30" s="10" t="s">
        <v>241</v>
      </c>
      <c r="N30" s="98">
        <v>0</v>
      </c>
      <c r="O30" s="10" t="s">
        <v>241</v>
      </c>
      <c r="P30" s="98">
        <v>0</v>
      </c>
      <c r="Q30" s="10" t="s">
        <v>241</v>
      </c>
      <c r="R30" s="98">
        <v>0</v>
      </c>
      <c r="S30" s="10" t="s">
        <v>159</v>
      </c>
    </row>
    <row r="31" spans="1:19" x14ac:dyDescent="0.25">
      <c r="A31" s="12" t="s">
        <v>200</v>
      </c>
      <c r="B31" s="98">
        <v>0</v>
      </c>
      <c r="C31" s="10" t="s">
        <v>241</v>
      </c>
      <c r="D31" s="98">
        <v>0</v>
      </c>
      <c r="E31" s="10" t="s">
        <v>241</v>
      </c>
      <c r="F31" s="98">
        <v>0</v>
      </c>
      <c r="G31" s="10" t="s">
        <v>241</v>
      </c>
      <c r="H31" s="98">
        <v>0</v>
      </c>
      <c r="I31" s="10" t="s">
        <v>241</v>
      </c>
      <c r="J31" s="98">
        <v>0</v>
      </c>
      <c r="K31" s="10" t="s">
        <v>241</v>
      </c>
      <c r="L31" s="98">
        <v>0</v>
      </c>
      <c r="M31" s="10" t="s">
        <v>241</v>
      </c>
      <c r="N31" s="98">
        <v>0</v>
      </c>
      <c r="O31" s="10" t="s">
        <v>241</v>
      </c>
      <c r="P31" s="98">
        <v>0</v>
      </c>
      <c r="Q31" s="10" t="s">
        <v>241</v>
      </c>
      <c r="R31" s="98">
        <v>0</v>
      </c>
      <c r="S31" s="10" t="s">
        <v>159</v>
      </c>
    </row>
    <row r="32" spans="1:19" x14ac:dyDescent="0.25">
      <c r="A32" s="15" t="s">
        <v>203</v>
      </c>
      <c r="B32" s="99">
        <v>0</v>
      </c>
      <c r="C32" s="14" t="s">
        <v>241</v>
      </c>
      <c r="D32" s="99">
        <v>0</v>
      </c>
      <c r="E32" s="14" t="s">
        <v>241</v>
      </c>
      <c r="F32" s="99">
        <v>0.09</v>
      </c>
      <c r="G32" s="14" t="s">
        <v>229</v>
      </c>
      <c r="H32" s="99">
        <v>0</v>
      </c>
      <c r="I32" s="14" t="s">
        <v>241</v>
      </c>
      <c r="J32" s="99">
        <v>0</v>
      </c>
      <c r="K32" s="14" t="s">
        <v>241</v>
      </c>
      <c r="L32" s="99">
        <v>0</v>
      </c>
      <c r="M32" s="14" t="s">
        <v>241</v>
      </c>
      <c r="N32" s="99">
        <v>0</v>
      </c>
      <c r="O32" s="14" t="s">
        <v>241</v>
      </c>
      <c r="P32" s="99">
        <v>0</v>
      </c>
      <c r="Q32" s="14" t="s">
        <v>241</v>
      </c>
      <c r="R32" s="99">
        <v>0.09</v>
      </c>
      <c r="S32" s="14" t="s">
        <v>159</v>
      </c>
    </row>
    <row r="34" spans="1:2" x14ac:dyDescent="0.25">
      <c r="A34" s="16" t="s">
        <v>204</v>
      </c>
      <c r="B34" s="16" t="s">
        <v>230</v>
      </c>
    </row>
    <row r="36" spans="1:2" x14ac:dyDescent="0.25">
      <c r="B36" s="16" t="s">
        <v>302</v>
      </c>
    </row>
    <row r="37" spans="1:2" x14ac:dyDescent="0.25">
      <c r="B37" s="16" t="s">
        <v>303</v>
      </c>
    </row>
    <row r="38" spans="1:2" x14ac:dyDescent="0.25">
      <c r="B38" s="16" t="s">
        <v>304</v>
      </c>
    </row>
    <row r="39" spans="1:2" x14ac:dyDescent="0.25">
      <c r="B39" s="16" t="s">
        <v>305</v>
      </c>
    </row>
    <row r="40" spans="1:2" x14ac:dyDescent="0.25">
      <c r="B40" s="16" t="s">
        <v>306</v>
      </c>
    </row>
    <row r="42" spans="1:2" x14ac:dyDescent="0.25">
      <c r="B42" s="16" t="s">
        <v>244</v>
      </c>
    </row>
    <row r="45" spans="1:2" x14ac:dyDescent="0.25">
      <c r="A45" s="17" t="str">
        <f>HYPERLINK("#'INTERACTIVE_GAMING 11'!A2", "&lt;&lt;&lt; Previous table")</f>
        <v>&lt;&lt;&lt; Previous table</v>
      </c>
    </row>
    <row r="46" spans="1:2" x14ac:dyDescent="0.25">
      <c r="A46" s="17" t="str">
        <f>HYPERLINK("#'INTERACTIVE_GAMING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S46"/>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HYPERLINK("#'INDEX'!B48", "Link to index")</f>
        <v>Link to index</v>
      </c>
    </row>
    <row r="2" spans="1:19" ht="15.75" customHeight="1" x14ac:dyDescent="0.25">
      <c r="A2" s="287" t="s">
        <v>308</v>
      </c>
      <c r="B2" s="286"/>
      <c r="C2" s="286"/>
      <c r="D2" s="286"/>
      <c r="E2" s="286"/>
      <c r="F2" s="286"/>
      <c r="G2" s="286"/>
      <c r="H2" s="286"/>
      <c r="I2" s="286"/>
      <c r="J2" s="286"/>
      <c r="K2" s="286"/>
      <c r="L2" s="286"/>
      <c r="M2" s="286"/>
      <c r="N2" s="286"/>
      <c r="O2" s="286"/>
      <c r="P2" s="286"/>
      <c r="Q2" s="286"/>
      <c r="R2" s="286"/>
      <c r="S2" s="286"/>
    </row>
    <row r="3" spans="1:19" ht="15.75" customHeight="1" x14ac:dyDescent="0.25">
      <c r="A3" s="287" t="s">
        <v>66</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100">
        <v>0</v>
      </c>
      <c r="C7" s="10" t="s">
        <v>241</v>
      </c>
      <c r="D7" s="100">
        <v>0</v>
      </c>
      <c r="E7" s="10" t="s">
        <v>241</v>
      </c>
      <c r="F7" s="100">
        <v>0</v>
      </c>
      <c r="G7" s="10" t="s">
        <v>159</v>
      </c>
      <c r="H7" s="100">
        <v>0</v>
      </c>
      <c r="I7" s="10" t="s">
        <v>159</v>
      </c>
      <c r="J7" s="100">
        <v>0</v>
      </c>
      <c r="K7" s="10" t="s">
        <v>241</v>
      </c>
      <c r="L7" s="100">
        <v>0</v>
      </c>
      <c r="M7" s="10" t="s">
        <v>159</v>
      </c>
      <c r="N7" s="100">
        <v>0</v>
      </c>
      <c r="O7" s="10" t="s">
        <v>241</v>
      </c>
      <c r="P7" s="100">
        <v>0</v>
      </c>
      <c r="Q7" s="10" t="s">
        <v>241</v>
      </c>
      <c r="R7" s="100">
        <v>0</v>
      </c>
      <c r="S7" s="10" t="s">
        <v>159</v>
      </c>
    </row>
    <row r="8" spans="1:19" x14ac:dyDescent="0.25">
      <c r="A8" s="12" t="s">
        <v>171</v>
      </c>
      <c r="B8" s="100">
        <v>0</v>
      </c>
      <c r="C8" s="10" t="s">
        <v>241</v>
      </c>
      <c r="D8" s="100">
        <v>0</v>
      </c>
      <c r="E8" s="10" t="s">
        <v>241</v>
      </c>
      <c r="F8" s="100">
        <v>0</v>
      </c>
      <c r="G8" s="10" t="s">
        <v>159</v>
      </c>
      <c r="H8" s="100">
        <v>0</v>
      </c>
      <c r="I8" s="10" t="s">
        <v>159</v>
      </c>
      <c r="J8" s="100">
        <v>0</v>
      </c>
      <c r="K8" s="10" t="s">
        <v>241</v>
      </c>
      <c r="L8" s="100">
        <v>0</v>
      </c>
      <c r="M8" s="10" t="s">
        <v>159</v>
      </c>
      <c r="N8" s="100">
        <v>0</v>
      </c>
      <c r="O8" s="10" t="s">
        <v>241</v>
      </c>
      <c r="P8" s="100">
        <v>0</v>
      </c>
      <c r="Q8" s="10" t="s">
        <v>241</v>
      </c>
      <c r="R8" s="100">
        <v>0</v>
      </c>
      <c r="S8" s="10" t="s">
        <v>159</v>
      </c>
    </row>
    <row r="9" spans="1:19" x14ac:dyDescent="0.25">
      <c r="A9" s="12" t="s">
        <v>172</v>
      </c>
      <c r="B9" s="100">
        <v>0</v>
      </c>
      <c r="C9" s="10" t="s">
        <v>241</v>
      </c>
      <c r="D9" s="100">
        <v>0</v>
      </c>
      <c r="E9" s="10" t="s">
        <v>241</v>
      </c>
      <c r="F9" s="100">
        <v>0</v>
      </c>
      <c r="G9" s="10" t="s">
        <v>159</v>
      </c>
      <c r="H9" s="100">
        <v>0</v>
      </c>
      <c r="I9" s="10" t="s">
        <v>159</v>
      </c>
      <c r="J9" s="100">
        <v>0</v>
      </c>
      <c r="K9" s="10" t="s">
        <v>241</v>
      </c>
      <c r="L9" s="100">
        <v>0</v>
      </c>
      <c r="M9" s="10" t="s">
        <v>159</v>
      </c>
      <c r="N9" s="100">
        <v>0</v>
      </c>
      <c r="O9" s="10" t="s">
        <v>241</v>
      </c>
      <c r="P9" s="100">
        <v>0</v>
      </c>
      <c r="Q9" s="10" t="s">
        <v>241</v>
      </c>
      <c r="R9" s="100">
        <v>0</v>
      </c>
      <c r="S9" s="10" t="s">
        <v>159</v>
      </c>
    </row>
    <row r="10" spans="1:19" x14ac:dyDescent="0.25">
      <c r="A10" s="12" t="s">
        <v>173</v>
      </c>
      <c r="B10" s="100">
        <v>0</v>
      </c>
      <c r="C10" s="10" t="s">
        <v>241</v>
      </c>
      <c r="D10" s="100">
        <v>0</v>
      </c>
      <c r="E10" s="10" t="s">
        <v>241</v>
      </c>
      <c r="F10" s="100">
        <v>0</v>
      </c>
      <c r="G10" s="10" t="s">
        <v>159</v>
      </c>
      <c r="H10" s="100">
        <v>0</v>
      </c>
      <c r="I10" s="10" t="s">
        <v>159</v>
      </c>
      <c r="J10" s="100">
        <v>0</v>
      </c>
      <c r="K10" s="10" t="s">
        <v>241</v>
      </c>
      <c r="L10" s="100">
        <v>0</v>
      </c>
      <c r="M10" s="10" t="s">
        <v>159</v>
      </c>
      <c r="N10" s="100">
        <v>0</v>
      </c>
      <c r="O10" s="10" t="s">
        <v>241</v>
      </c>
      <c r="P10" s="100">
        <v>0</v>
      </c>
      <c r="Q10" s="10" t="s">
        <v>241</v>
      </c>
      <c r="R10" s="100">
        <v>0</v>
      </c>
      <c r="S10" s="10" t="s">
        <v>159</v>
      </c>
    </row>
    <row r="11" spans="1:19" x14ac:dyDescent="0.25">
      <c r="A11" s="12" t="s">
        <v>174</v>
      </c>
      <c r="B11" s="100">
        <v>0</v>
      </c>
      <c r="C11" s="10" t="s">
        <v>241</v>
      </c>
      <c r="D11" s="100">
        <v>0</v>
      </c>
      <c r="E11" s="10" t="s">
        <v>241</v>
      </c>
      <c r="F11" s="100">
        <v>8.1896728225707399E-2</v>
      </c>
      <c r="G11" s="10" t="s">
        <v>159</v>
      </c>
      <c r="H11" s="100">
        <v>0</v>
      </c>
      <c r="I11" s="10" t="s">
        <v>159</v>
      </c>
      <c r="J11" s="100">
        <v>0</v>
      </c>
      <c r="K11" s="10" t="s">
        <v>241</v>
      </c>
      <c r="L11" s="100">
        <v>0</v>
      </c>
      <c r="M11" s="10" t="s">
        <v>159</v>
      </c>
      <c r="N11" s="100">
        <v>0</v>
      </c>
      <c r="O11" s="10" t="s">
        <v>241</v>
      </c>
      <c r="P11" s="100">
        <v>0</v>
      </c>
      <c r="Q11" s="10" t="s">
        <v>241</v>
      </c>
      <c r="R11" s="100">
        <v>7.8534822929498095E-4</v>
      </c>
      <c r="S11" s="10" t="s">
        <v>159</v>
      </c>
    </row>
    <row r="12" spans="1:19" x14ac:dyDescent="0.25">
      <c r="A12" s="12" t="s">
        <v>175</v>
      </c>
      <c r="B12" s="100">
        <v>0</v>
      </c>
      <c r="C12" s="10" t="s">
        <v>241</v>
      </c>
      <c r="D12" s="100">
        <v>0</v>
      </c>
      <c r="E12" s="10" t="s">
        <v>241</v>
      </c>
      <c r="F12" s="100">
        <v>3.1442984967918699</v>
      </c>
      <c r="G12" s="10" t="s">
        <v>159</v>
      </c>
      <c r="H12" s="100">
        <v>0</v>
      </c>
      <c r="I12" s="10" t="s">
        <v>159</v>
      </c>
      <c r="J12" s="100">
        <v>0</v>
      </c>
      <c r="K12" s="10" t="s">
        <v>241</v>
      </c>
      <c r="L12" s="100">
        <v>0</v>
      </c>
      <c r="M12" s="10" t="s">
        <v>159</v>
      </c>
      <c r="N12" s="100">
        <v>0</v>
      </c>
      <c r="O12" s="10" t="s">
        <v>241</v>
      </c>
      <c r="P12" s="100">
        <v>0</v>
      </c>
      <c r="Q12" s="10" t="s">
        <v>241</v>
      </c>
      <c r="R12" s="100">
        <v>3.0363368505057099E-2</v>
      </c>
      <c r="S12" s="10" t="s">
        <v>159</v>
      </c>
    </row>
    <row r="13" spans="1:19" x14ac:dyDescent="0.25">
      <c r="A13" s="12" t="s">
        <v>176</v>
      </c>
      <c r="B13" s="100">
        <v>0</v>
      </c>
      <c r="C13" s="10" t="s">
        <v>241</v>
      </c>
      <c r="D13" s="100">
        <v>0</v>
      </c>
      <c r="E13" s="10" t="s">
        <v>241</v>
      </c>
      <c r="F13" s="100">
        <v>8.4477145274873404</v>
      </c>
      <c r="G13" s="10" t="s">
        <v>159</v>
      </c>
      <c r="H13" s="100">
        <v>8.6289443683973802E-2</v>
      </c>
      <c r="I13" s="10" t="s">
        <v>159</v>
      </c>
      <c r="J13" s="100">
        <v>0</v>
      </c>
      <c r="K13" s="10" t="s">
        <v>241</v>
      </c>
      <c r="L13" s="100">
        <v>0</v>
      </c>
      <c r="M13" s="10" t="s">
        <v>159</v>
      </c>
      <c r="N13" s="100">
        <v>0</v>
      </c>
      <c r="O13" s="10" t="s">
        <v>241</v>
      </c>
      <c r="P13" s="100">
        <v>0</v>
      </c>
      <c r="Q13" s="10" t="s">
        <v>241</v>
      </c>
      <c r="R13" s="100">
        <v>9.7560894316067598E-2</v>
      </c>
      <c r="S13" s="10" t="s">
        <v>159</v>
      </c>
    </row>
    <row r="14" spans="1:19" x14ac:dyDescent="0.25">
      <c r="A14" s="12" t="s">
        <v>177</v>
      </c>
      <c r="B14" s="100">
        <v>0</v>
      </c>
      <c r="C14" s="10" t="s">
        <v>241</v>
      </c>
      <c r="D14" s="100">
        <v>0</v>
      </c>
      <c r="E14" s="10" t="s">
        <v>241</v>
      </c>
      <c r="F14" s="100">
        <v>5.9799957437752704</v>
      </c>
      <c r="G14" s="10" t="s">
        <v>159</v>
      </c>
      <c r="H14" s="100">
        <v>0</v>
      </c>
      <c r="I14" s="10" t="s">
        <v>299</v>
      </c>
      <c r="J14" s="100">
        <v>0</v>
      </c>
      <c r="K14" s="10" t="s">
        <v>241</v>
      </c>
      <c r="L14" s="100">
        <v>1.41120553644156E-2</v>
      </c>
      <c r="M14" s="10" t="s">
        <v>159</v>
      </c>
      <c r="N14" s="100">
        <v>0</v>
      </c>
      <c r="O14" s="10" t="s">
        <v>241</v>
      </c>
      <c r="P14" s="100">
        <v>0</v>
      </c>
      <c r="Q14" s="10" t="s">
        <v>241</v>
      </c>
      <c r="R14" s="100">
        <v>5.8018484702909899E-2</v>
      </c>
      <c r="S14" s="10" t="s">
        <v>159</v>
      </c>
    </row>
    <row r="15" spans="1:19" x14ac:dyDescent="0.25">
      <c r="A15" s="12" t="s">
        <v>178</v>
      </c>
      <c r="B15" s="100">
        <v>0</v>
      </c>
      <c r="C15" s="10" t="s">
        <v>241</v>
      </c>
      <c r="D15" s="100">
        <v>0</v>
      </c>
      <c r="E15" s="10" t="s">
        <v>241</v>
      </c>
      <c r="F15" s="100">
        <v>5.2323073768463297</v>
      </c>
      <c r="G15" s="10" t="s">
        <v>159</v>
      </c>
      <c r="H15" s="100">
        <v>0</v>
      </c>
      <c r="I15" s="10" t="s">
        <v>241</v>
      </c>
      <c r="J15" s="100">
        <v>0</v>
      </c>
      <c r="K15" s="10" t="s">
        <v>241</v>
      </c>
      <c r="L15" s="100">
        <v>2.79406875085568E-3</v>
      </c>
      <c r="M15" s="10" t="s">
        <v>159</v>
      </c>
      <c r="N15" s="100">
        <v>0</v>
      </c>
      <c r="O15" s="10" t="s">
        <v>241</v>
      </c>
      <c r="P15" s="100">
        <v>0</v>
      </c>
      <c r="Q15" s="10" t="s">
        <v>241</v>
      </c>
      <c r="R15" s="100">
        <v>4.9964495539640497E-2</v>
      </c>
      <c r="S15" s="10" t="s">
        <v>159</v>
      </c>
    </row>
    <row r="16" spans="1:19" x14ac:dyDescent="0.25">
      <c r="A16" s="12" t="s">
        <v>182</v>
      </c>
      <c r="B16" s="100">
        <v>0</v>
      </c>
      <c r="C16" s="10" t="s">
        <v>241</v>
      </c>
      <c r="D16" s="100">
        <v>0</v>
      </c>
      <c r="E16" s="10" t="s">
        <v>241</v>
      </c>
      <c r="F16" s="100">
        <v>4.1627047015319603</v>
      </c>
      <c r="G16" s="10" t="s">
        <v>159</v>
      </c>
      <c r="H16" s="100">
        <v>0</v>
      </c>
      <c r="I16" s="10" t="s">
        <v>241</v>
      </c>
      <c r="J16" s="100">
        <v>0</v>
      </c>
      <c r="K16" s="10" t="s">
        <v>241</v>
      </c>
      <c r="L16" s="100">
        <v>0</v>
      </c>
      <c r="M16" s="10" t="s">
        <v>159</v>
      </c>
      <c r="N16" s="100">
        <v>0</v>
      </c>
      <c r="O16" s="10" t="s">
        <v>241</v>
      </c>
      <c r="P16" s="100">
        <v>0</v>
      </c>
      <c r="Q16" s="10" t="s">
        <v>241</v>
      </c>
      <c r="R16" s="100">
        <v>3.9287551171038201E-2</v>
      </c>
      <c r="S16" s="10" t="s">
        <v>159</v>
      </c>
    </row>
    <row r="17" spans="1:19" x14ac:dyDescent="0.25">
      <c r="A17" s="12" t="s">
        <v>183</v>
      </c>
      <c r="B17" s="100">
        <v>0</v>
      </c>
      <c r="C17" s="10" t="s">
        <v>241</v>
      </c>
      <c r="D17" s="100">
        <v>0</v>
      </c>
      <c r="E17" s="10" t="s">
        <v>241</v>
      </c>
      <c r="F17" s="100">
        <v>3.9027777777777799</v>
      </c>
      <c r="G17" s="10" t="s">
        <v>159</v>
      </c>
      <c r="H17" s="100">
        <v>0</v>
      </c>
      <c r="I17" s="10" t="s">
        <v>241</v>
      </c>
      <c r="J17" s="100">
        <v>0</v>
      </c>
      <c r="K17" s="10" t="s">
        <v>241</v>
      </c>
      <c r="L17" s="100">
        <v>0</v>
      </c>
      <c r="M17" s="10" t="s">
        <v>159</v>
      </c>
      <c r="N17" s="100">
        <v>0</v>
      </c>
      <c r="O17" s="10" t="s">
        <v>241</v>
      </c>
      <c r="P17" s="100">
        <v>0</v>
      </c>
      <c r="Q17" s="10" t="s">
        <v>241</v>
      </c>
      <c r="R17" s="100">
        <v>3.6834994398229702E-2</v>
      </c>
      <c r="S17" s="10" t="s">
        <v>159</v>
      </c>
    </row>
    <row r="18" spans="1:19" x14ac:dyDescent="0.25">
      <c r="A18" s="12" t="s">
        <v>184</v>
      </c>
      <c r="B18" s="100">
        <v>0</v>
      </c>
      <c r="C18" s="10" t="s">
        <v>241</v>
      </c>
      <c r="D18" s="100">
        <v>0</v>
      </c>
      <c r="E18" s="10" t="s">
        <v>241</v>
      </c>
      <c r="F18" s="100">
        <v>4.03530028384532</v>
      </c>
      <c r="G18" s="10" t="s">
        <v>159</v>
      </c>
      <c r="H18" s="100">
        <v>0</v>
      </c>
      <c r="I18" s="10" t="s">
        <v>241</v>
      </c>
      <c r="J18" s="100">
        <v>0</v>
      </c>
      <c r="K18" s="10" t="s">
        <v>241</v>
      </c>
      <c r="L18" s="100">
        <v>2.6172924783871001</v>
      </c>
      <c r="M18" s="10" t="s">
        <v>187</v>
      </c>
      <c r="N18" s="100">
        <v>0</v>
      </c>
      <c r="O18" s="10" t="s">
        <v>241</v>
      </c>
      <c r="P18" s="100">
        <v>0</v>
      </c>
      <c r="Q18" s="10" t="s">
        <v>241</v>
      </c>
      <c r="R18" s="100">
        <v>0.100895797778437</v>
      </c>
      <c r="S18" s="10" t="s">
        <v>159</v>
      </c>
    </row>
    <row r="19" spans="1:19" x14ac:dyDescent="0.25">
      <c r="A19" s="12" t="s">
        <v>185</v>
      </c>
      <c r="B19" s="100">
        <v>0</v>
      </c>
      <c r="C19" s="10" t="s">
        <v>241</v>
      </c>
      <c r="D19" s="100">
        <v>0</v>
      </c>
      <c r="E19" s="10" t="s">
        <v>241</v>
      </c>
      <c r="F19" s="100">
        <v>1.81493029471011</v>
      </c>
      <c r="G19" s="10" t="s">
        <v>159</v>
      </c>
      <c r="H19" s="100">
        <v>0</v>
      </c>
      <c r="I19" s="10" t="s">
        <v>241</v>
      </c>
      <c r="J19" s="100">
        <v>0</v>
      </c>
      <c r="K19" s="10" t="s">
        <v>241</v>
      </c>
      <c r="L19" s="100">
        <v>13.3577075415725</v>
      </c>
      <c r="M19" s="10" t="s">
        <v>187</v>
      </c>
      <c r="N19" s="100">
        <v>0</v>
      </c>
      <c r="O19" s="10" t="s">
        <v>241</v>
      </c>
      <c r="P19" s="100">
        <v>0</v>
      </c>
      <c r="Q19" s="10" t="s">
        <v>241</v>
      </c>
      <c r="R19" s="100">
        <v>0.33425090099039301</v>
      </c>
      <c r="S19" s="10" t="s">
        <v>159</v>
      </c>
    </row>
    <row r="20" spans="1:19" x14ac:dyDescent="0.25">
      <c r="A20" s="12" t="s">
        <v>186</v>
      </c>
      <c r="B20" s="100">
        <v>0</v>
      </c>
      <c r="C20" s="10" t="s">
        <v>241</v>
      </c>
      <c r="D20" s="100">
        <v>0</v>
      </c>
      <c r="E20" s="10" t="s">
        <v>241</v>
      </c>
      <c r="F20" s="100">
        <v>0.97153181415572898</v>
      </c>
      <c r="G20" s="10" t="s">
        <v>159</v>
      </c>
      <c r="H20" s="100">
        <v>0</v>
      </c>
      <c r="I20" s="10" t="s">
        <v>241</v>
      </c>
      <c r="J20" s="100">
        <v>0</v>
      </c>
      <c r="K20" s="10" t="s">
        <v>241</v>
      </c>
      <c r="L20" s="100">
        <v>0</v>
      </c>
      <c r="M20" s="10" t="s">
        <v>300</v>
      </c>
      <c r="N20" s="100">
        <v>0</v>
      </c>
      <c r="O20" s="10" t="s">
        <v>241</v>
      </c>
      <c r="P20" s="100">
        <v>0</v>
      </c>
      <c r="Q20" s="10" t="s">
        <v>241</v>
      </c>
      <c r="R20" s="100">
        <v>9.3613425552138592E-3</v>
      </c>
      <c r="S20" s="10" t="s">
        <v>159</v>
      </c>
    </row>
    <row r="21" spans="1:19" x14ac:dyDescent="0.25">
      <c r="A21" s="12" t="s">
        <v>188</v>
      </c>
      <c r="B21" s="100">
        <v>0</v>
      </c>
      <c r="C21" s="10" t="s">
        <v>241</v>
      </c>
      <c r="D21" s="100">
        <v>0</v>
      </c>
      <c r="E21" s="10" t="s">
        <v>241</v>
      </c>
      <c r="F21" s="100">
        <v>0.19480113901306301</v>
      </c>
      <c r="G21" s="10" t="s">
        <v>159</v>
      </c>
      <c r="H21" s="100">
        <v>0</v>
      </c>
      <c r="I21" s="10" t="s">
        <v>241</v>
      </c>
      <c r="J21" s="100">
        <v>0</v>
      </c>
      <c r="K21" s="10" t="s">
        <v>241</v>
      </c>
      <c r="L21" s="100">
        <v>0</v>
      </c>
      <c r="M21" s="10" t="s">
        <v>241</v>
      </c>
      <c r="N21" s="100">
        <v>0</v>
      </c>
      <c r="O21" s="10" t="s">
        <v>241</v>
      </c>
      <c r="P21" s="100">
        <v>0</v>
      </c>
      <c r="Q21" s="10" t="s">
        <v>241</v>
      </c>
      <c r="R21" s="100">
        <v>1.90064325640529E-3</v>
      </c>
      <c r="S21" s="10" t="s">
        <v>159</v>
      </c>
    </row>
    <row r="22" spans="1:19" x14ac:dyDescent="0.25">
      <c r="A22" s="12" t="s">
        <v>189</v>
      </c>
      <c r="B22" s="100">
        <v>0</v>
      </c>
      <c r="C22" s="10" t="s">
        <v>241</v>
      </c>
      <c r="D22" s="100">
        <v>0</v>
      </c>
      <c r="E22" s="10" t="s">
        <v>241</v>
      </c>
      <c r="F22" s="100">
        <v>0</v>
      </c>
      <c r="G22" s="10" t="s">
        <v>301</v>
      </c>
      <c r="H22" s="100">
        <v>0</v>
      </c>
      <c r="I22" s="10" t="s">
        <v>241</v>
      </c>
      <c r="J22" s="100">
        <v>0</v>
      </c>
      <c r="K22" s="10" t="s">
        <v>241</v>
      </c>
      <c r="L22" s="100">
        <v>0</v>
      </c>
      <c r="M22" s="10" t="s">
        <v>241</v>
      </c>
      <c r="N22" s="100">
        <v>0</v>
      </c>
      <c r="O22" s="10" t="s">
        <v>241</v>
      </c>
      <c r="P22" s="100">
        <v>0</v>
      </c>
      <c r="Q22" s="10" t="s">
        <v>241</v>
      </c>
      <c r="R22" s="100">
        <v>0</v>
      </c>
      <c r="S22" s="10" t="s">
        <v>159</v>
      </c>
    </row>
    <row r="23" spans="1:19" x14ac:dyDescent="0.25">
      <c r="A23" s="12" t="s">
        <v>190</v>
      </c>
      <c r="B23" s="100">
        <v>0</v>
      </c>
      <c r="C23" s="10" t="s">
        <v>241</v>
      </c>
      <c r="D23" s="100">
        <v>0</v>
      </c>
      <c r="E23" s="10" t="s">
        <v>241</v>
      </c>
      <c r="F23" s="100">
        <v>0</v>
      </c>
      <c r="G23" s="10" t="s">
        <v>241</v>
      </c>
      <c r="H23" s="100">
        <v>0</v>
      </c>
      <c r="I23" s="10" t="s">
        <v>241</v>
      </c>
      <c r="J23" s="100">
        <v>0</v>
      </c>
      <c r="K23" s="10" t="s">
        <v>241</v>
      </c>
      <c r="L23" s="100">
        <v>0</v>
      </c>
      <c r="M23" s="10" t="s">
        <v>241</v>
      </c>
      <c r="N23" s="100">
        <v>0</v>
      </c>
      <c r="O23" s="10" t="s">
        <v>241</v>
      </c>
      <c r="P23" s="100">
        <v>0</v>
      </c>
      <c r="Q23" s="10" t="s">
        <v>241</v>
      </c>
      <c r="R23" s="100">
        <v>0</v>
      </c>
      <c r="S23" s="10" t="s">
        <v>159</v>
      </c>
    </row>
    <row r="24" spans="1:19" x14ac:dyDescent="0.25">
      <c r="A24" s="12" t="s">
        <v>191</v>
      </c>
      <c r="B24" s="100">
        <v>0</v>
      </c>
      <c r="C24" s="10" t="s">
        <v>241</v>
      </c>
      <c r="D24" s="100">
        <v>0</v>
      </c>
      <c r="E24" s="10" t="s">
        <v>241</v>
      </c>
      <c r="F24" s="100">
        <v>0</v>
      </c>
      <c r="G24" s="10" t="s">
        <v>241</v>
      </c>
      <c r="H24" s="100">
        <v>0</v>
      </c>
      <c r="I24" s="10" t="s">
        <v>241</v>
      </c>
      <c r="J24" s="100">
        <v>0</v>
      </c>
      <c r="K24" s="10" t="s">
        <v>241</v>
      </c>
      <c r="L24" s="100">
        <v>0</v>
      </c>
      <c r="M24" s="10" t="s">
        <v>241</v>
      </c>
      <c r="N24" s="100">
        <v>0</v>
      </c>
      <c r="O24" s="10" t="s">
        <v>241</v>
      </c>
      <c r="P24" s="100">
        <v>0</v>
      </c>
      <c r="Q24" s="10" t="s">
        <v>241</v>
      </c>
      <c r="R24" s="100">
        <v>0</v>
      </c>
      <c r="S24" s="10" t="s">
        <v>159</v>
      </c>
    </row>
    <row r="25" spans="1:19" x14ac:dyDescent="0.25">
      <c r="A25" s="12" t="s">
        <v>192</v>
      </c>
      <c r="B25" s="100">
        <v>0</v>
      </c>
      <c r="C25" s="10" t="s">
        <v>241</v>
      </c>
      <c r="D25" s="100">
        <v>0</v>
      </c>
      <c r="E25" s="10" t="s">
        <v>241</v>
      </c>
      <c r="F25" s="100">
        <v>0</v>
      </c>
      <c r="G25" s="10" t="s">
        <v>241</v>
      </c>
      <c r="H25" s="100">
        <v>0</v>
      </c>
      <c r="I25" s="10" t="s">
        <v>241</v>
      </c>
      <c r="J25" s="100">
        <v>0</v>
      </c>
      <c r="K25" s="10" t="s">
        <v>241</v>
      </c>
      <c r="L25" s="100">
        <v>0</v>
      </c>
      <c r="M25" s="10" t="s">
        <v>241</v>
      </c>
      <c r="N25" s="100">
        <v>0</v>
      </c>
      <c r="O25" s="10" t="s">
        <v>241</v>
      </c>
      <c r="P25" s="100">
        <v>0</v>
      </c>
      <c r="Q25" s="10" t="s">
        <v>241</v>
      </c>
      <c r="R25" s="100">
        <v>0</v>
      </c>
      <c r="S25" s="10" t="s">
        <v>159</v>
      </c>
    </row>
    <row r="26" spans="1:19" x14ac:dyDescent="0.25">
      <c r="A26" s="12" t="s">
        <v>193</v>
      </c>
      <c r="B26" s="100">
        <v>0</v>
      </c>
      <c r="C26" s="10" t="s">
        <v>241</v>
      </c>
      <c r="D26" s="100">
        <v>0</v>
      </c>
      <c r="E26" s="10" t="s">
        <v>241</v>
      </c>
      <c r="F26" s="100">
        <v>0</v>
      </c>
      <c r="G26" s="10" t="s">
        <v>241</v>
      </c>
      <c r="H26" s="100">
        <v>0</v>
      </c>
      <c r="I26" s="10" t="s">
        <v>241</v>
      </c>
      <c r="J26" s="100">
        <v>0</v>
      </c>
      <c r="K26" s="10" t="s">
        <v>241</v>
      </c>
      <c r="L26" s="100">
        <v>0</v>
      </c>
      <c r="M26" s="10" t="s">
        <v>241</v>
      </c>
      <c r="N26" s="100">
        <v>0</v>
      </c>
      <c r="O26" s="10" t="s">
        <v>241</v>
      </c>
      <c r="P26" s="100">
        <v>0</v>
      </c>
      <c r="Q26" s="10" t="s">
        <v>241</v>
      </c>
      <c r="R26" s="100">
        <v>0</v>
      </c>
      <c r="S26" s="10" t="s">
        <v>159</v>
      </c>
    </row>
    <row r="27" spans="1:19" x14ac:dyDescent="0.25">
      <c r="A27" s="12" t="s">
        <v>194</v>
      </c>
      <c r="B27" s="100">
        <v>0</v>
      </c>
      <c r="C27" s="10" t="s">
        <v>241</v>
      </c>
      <c r="D27" s="100">
        <v>0</v>
      </c>
      <c r="E27" s="10" t="s">
        <v>241</v>
      </c>
      <c r="F27" s="100">
        <v>0</v>
      </c>
      <c r="G27" s="10" t="s">
        <v>241</v>
      </c>
      <c r="H27" s="100">
        <v>0</v>
      </c>
      <c r="I27" s="10" t="s">
        <v>241</v>
      </c>
      <c r="J27" s="100">
        <v>0</v>
      </c>
      <c r="K27" s="10" t="s">
        <v>241</v>
      </c>
      <c r="L27" s="100">
        <v>0</v>
      </c>
      <c r="M27" s="10" t="s">
        <v>241</v>
      </c>
      <c r="N27" s="100">
        <v>0</v>
      </c>
      <c r="O27" s="10" t="s">
        <v>241</v>
      </c>
      <c r="P27" s="100">
        <v>0</v>
      </c>
      <c r="Q27" s="10" t="s">
        <v>241</v>
      </c>
      <c r="R27" s="100">
        <v>0</v>
      </c>
      <c r="S27" s="10" t="s">
        <v>159</v>
      </c>
    </row>
    <row r="28" spans="1:19" x14ac:dyDescent="0.25">
      <c r="A28" s="12" t="s">
        <v>196</v>
      </c>
      <c r="B28" s="100">
        <v>0</v>
      </c>
      <c r="C28" s="10" t="s">
        <v>241</v>
      </c>
      <c r="D28" s="100">
        <v>0</v>
      </c>
      <c r="E28" s="10" t="s">
        <v>241</v>
      </c>
      <c r="F28" s="100">
        <v>0</v>
      </c>
      <c r="G28" s="10" t="s">
        <v>241</v>
      </c>
      <c r="H28" s="100">
        <v>0</v>
      </c>
      <c r="I28" s="10" t="s">
        <v>241</v>
      </c>
      <c r="J28" s="100">
        <v>0</v>
      </c>
      <c r="K28" s="10" t="s">
        <v>241</v>
      </c>
      <c r="L28" s="100">
        <v>0</v>
      </c>
      <c r="M28" s="10" t="s">
        <v>241</v>
      </c>
      <c r="N28" s="100">
        <v>0</v>
      </c>
      <c r="O28" s="10" t="s">
        <v>241</v>
      </c>
      <c r="P28" s="100">
        <v>0</v>
      </c>
      <c r="Q28" s="10" t="s">
        <v>241</v>
      </c>
      <c r="R28" s="100">
        <v>0</v>
      </c>
      <c r="S28" s="10" t="s">
        <v>159</v>
      </c>
    </row>
    <row r="29" spans="1:19" x14ac:dyDescent="0.25">
      <c r="A29" s="12" t="s">
        <v>197</v>
      </c>
      <c r="B29" s="100">
        <v>0</v>
      </c>
      <c r="C29" s="10" t="s">
        <v>241</v>
      </c>
      <c r="D29" s="100">
        <v>0</v>
      </c>
      <c r="E29" s="10" t="s">
        <v>241</v>
      </c>
      <c r="F29" s="100">
        <v>0</v>
      </c>
      <c r="G29" s="10" t="s">
        <v>241</v>
      </c>
      <c r="H29" s="100">
        <v>0</v>
      </c>
      <c r="I29" s="10" t="s">
        <v>241</v>
      </c>
      <c r="J29" s="100">
        <v>0</v>
      </c>
      <c r="K29" s="10" t="s">
        <v>241</v>
      </c>
      <c r="L29" s="100">
        <v>0</v>
      </c>
      <c r="M29" s="10" t="s">
        <v>241</v>
      </c>
      <c r="N29" s="100">
        <v>0</v>
      </c>
      <c r="O29" s="10" t="s">
        <v>241</v>
      </c>
      <c r="P29" s="100">
        <v>0</v>
      </c>
      <c r="Q29" s="10" t="s">
        <v>241</v>
      </c>
      <c r="R29" s="100">
        <v>0</v>
      </c>
      <c r="S29" s="10" t="s">
        <v>159</v>
      </c>
    </row>
    <row r="30" spans="1:19" x14ac:dyDescent="0.25">
      <c r="A30" s="12" t="s">
        <v>199</v>
      </c>
      <c r="B30" s="100">
        <v>0</v>
      </c>
      <c r="C30" s="10" t="s">
        <v>241</v>
      </c>
      <c r="D30" s="100">
        <v>0</v>
      </c>
      <c r="E30" s="10" t="s">
        <v>241</v>
      </c>
      <c r="F30" s="100">
        <v>0</v>
      </c>
      <c r="G30" s="10" t="s">
        <v>241</v>
      </c>
      <c r="H30" s="100">
        <v>0</v>
      </c>
      <c r="I30" s="10" t="s">
        <v>241</v>
      </c>
      <c r="J30" s="100">
        <v>0</v>
      </c>
      <c r="K30" s="10" t="s">
        <v>241</v>
      </c>
      <c r="L30" s="100">
        <v>0</v>
      </c>
      <c r="M30" s="10" t="s">
        <v>241</v>
      </c>
      <c r="N30" s="100">
        <v>0</v>
      </c>
      <c r="O30" s="10" t="s">
        <v>241</v>
      </c>
      <c r="P30" s="100">
        <v>0</v>
      </c>
      <c r="Q30" s="10" t="s">
        <v>241</v>
      </c>
      <c r="R30" s="100">
        <v>0</v>
      </c>
      <c r="S30" s="10" t="s">
        <v>159</v>
      </c>
    </row>
    <row r="31" spans="1:19" x14ac:dyDescent="0.25">
      <c r="A31" s="12" t="s">
        <v>200</v>
      </c>
      <c r="B31" s="100">
        <v>0</v>
      </c>
      <c r="C31" s="10" t="s">
        <v>241</v>
      </c>
      <c r="D31" s="100">
        <v>0</v>
      </c>
      <c r="E31" s="10" t="s">
        <v>241</v>
      </c>
      <c r="F31" s="100">
        <v>0</v>
      </c>
      <c r="G31" s="10" t="s">
        <v>241</v>
      </c>
      <c r="H31" s="100">
        <v>0</v>
      </c>
      <c r="I31" s="10" t="s">
        <v>241</v>
      </c>
      <c r="J31" s="100">
        <v>0</v>
      </c>
      <c r="K31" s="10" t="s">
        <v>241</v>
      </c>
      <c r="L31" s="100">
        <v>0</v>
      </c>
      <c r="M31" s="10" t="s">
        <v>241</v>
      </c>
      <c r="N31" s="100">
        <v>0</v>
      </c>
      <c r="O31" s="10" t="s">
        <v>241</v>
      </c>
      <c r="P31" s="100">
        <v>0</v>
      </c>
      <c r="Q31" s="10" t="s">
        <v>241</v>
      </c>
      <c r="R31" s="100">
        <v>0</v>
      </c>
      <c r="S31" s="10" t="s">
        <v>159</v>
      </c>
    </row>
    <row r="32" spans="1:19" x14ac:dyDescent="0.25">
      <c r="A32" s="15" t="s">
        <v>203</v>
      </c>
      <c r="B32" s="101">
        <v>0</v>
      </c>
      <c r="C32" s="14" t="s">
        <v>241</v>
      </c>
      <c r="D32" s="101">
        <v>0</v>
      </c>
      <c r="E32" s="14" t="s">
        <v>241</v>
      </c>
      <c r="F32" s="101">
        <v>0.48800325335502198</v>
      </c>
      <c r="G32" s="14" t="s">
        <v>229</v>
      </c>
      <c r="H32" s="101">
        <v>0</v>
      </c>
      <c r="I32" s="14" t="s">
        <v>241</v>
      </c>
      <c r="J32" s="101">
        <v>0</v>
      </c>
      <c r="K32" s="14" t="s">
        <v>241</v>
      </c>
      <c r="L32" s="101">
        <v>0</v>
      </c>
      <c r="M32" s="14" t="s">
        <v>241</v>
      </c>
      <c r="N32" s="101">
        <v>0</v>
      </c>
      <c r="O32" s="14" t="s">
        <v>241</v>
      </c>
      <c r="P32" s="101">
        <v>0</v>
      </c>
      <c r="Q32" s="14" t="s">
        <v>241</v>
      </c>
      <c r="R32" s="101">
        <v>4.5236023476088799E-3</v>
      </c>
      <c r="S32" s="14" t="s">
        <v>159</v>
      </c>
    </row>
    <row r="34" spans="1:2" x14ac:dyDescent="0.25">
      <c r="A34" s="16" t="s">
        <v>204</v>
      </c>
      <c r="B34" s="16" t="s">
        <v>230</v>
      </c>
    </row>
    <row r="36" spans="1:2" x14ac:dyDescent="0.25">
      <c r="B36" s="16" t="s">
        <v>302</v>
      </c>
    </row>
    <row r="37" spans="1:2" x14ac:dyDescent="0.25">
      <c r="B37" s="16" t="s">
        <v>303</v>
      </c>
    </row>
    <row r="38" spans="1:2" x14ac:dyDescent="0.25">
      <c r="B38" s="16" t="s">
        <v>304</v>
      </c>
    </row>
    <row r="39" spans="1:2" x14ac:dyDescent="0.25">
      <c r="B39" s="16" t="s">
        <v>305</v>
      </c>
    </row>
    <row r="40" spans="1:2" x14ac:dyDescent="0.25">
      <c r="B40" s="16" t="s">
        <v>306</v>
      </c>
    </row>
    <row r="42" spans="1:2" x14ac:dyDescent="0.25">
      <c r="B42" s="16" t="s">
        <v>244</v>
      </c>
    </row>
    <row r="45" spans="1:2" x14ac:dyDescent="0.25">
      <c r="A45" s="17" t="str">
        <f>HYPERLINK("#'INTERACTIVE_GAMING 12'!A2", "&lt;&lt;&lt; Previous table")</f>
        <v>&lt;&lt;&lt; Previous table</v>
      </c>
    </row>
    <row r="46" spans="1:2" x14ac:dyDescent="0.25">
      <c r="A46" s="17" t="str">
        <f>HYPERLINK("#'INTERACTIVE_GAMING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S46"/>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HYPERLINK("#'INDEX'!B49", "Link to index")</f>
        <v>Link to index</v>
      </c>
    </row>
    <row r="2" spans="1:19" ht="15.75" customHeight="1" x14ac:dyDescent="0.25">
      <c r="A2" s="287" t="s">
        <v>309</v>
      </c>
      <c r="B2" s="286"/>
      <c r="C2" s="286"/>
      <c r="D2" s="286"/>
      <c r="E2" s="286"/>
      <c r="F2" s="286"/>
      <c r="G2" s="286"/>
      <c r="H2" s="286"/>
      <c r="I2" s="286"/>
      <c r="J2" s="286"/>
      <c r="K2" s="286"/>
      <c r="L2" s="286"/>
      <c r="M2" s="286"/>
      <c r="N2" s="286"/>
      <c r="O2" s="286"/>
      <c r="P2" s="286"/>
      <c r="Q2" s="286"/>
      <c r="R2" s="286"/>
      <c r="S2" s="286"/>
    </row>
    <row r="3" spans="1:19" ht="15.75" customHeight="1" x14ac:dyDescent="0.25">
      <c r="A3" s="287" t="s">
        <v>67</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102">
        <v>0</v>
      </c>
      <c r="C7" s="10" t="s">
        <v>241</v>
      </c>
      <c r="D7" s="102">
        <v>0</v>
      </c>
      <c r="E7" s="10" t="s">
        <v>241</v>
      </c>
      <c r="F7" s="102">
        <v>0</v>
      </c>
      <c r="G7" s="10" t="s">
        <v>159</v>
      </c>
      <c r="H7" s="102">
        <v>0</v>
      </c>
      <c r="I7" s="10" t="s">
        <v>159</v>
      </c>
      <c r="J7" s="102">
        <v>0</v>
      </c>
      <c r="K7" s="10" t="s">
        <v>241</v>
      </c>
      <c r="L7" s="102">
        <v>0</v>
      </c>
      <c r="M7" s="10" t="s">
        <v>159</v>
      </c>
      <c r="N7" s="102">
        <v>0</v>
      </c>
      <c r="O7" s="10" t="s">
        <v>241</v>
      </c>
      <c r="P7" s="102">
        <v>0</v>
      </c>
      <c r="Q7" s="10" t="s">
        <v>241</v>
      </c>
      <c r="R7" s="102">
        <v>0</v>
      </c>
      <c r="S7" s="10" t="s">
        <v>159</v>
      </c>
    </row>
    <row r="8" spans="1:19" x14ac:dyDescent="0.25">
      <c r="A8" s="12" t="s">
        <v>171</v>
      </c>
      <c r="B8" s="102">
        <v>0</v>
      </c>
      <c r="C8" s="10" t="s">
        <v>241</v>
      </c>
      <c r="D8" s="102">
        <v>0</v>
      </c>
      <c r="E8" s="10" t="s">
        <v>241</v>
      </c>
      <c r="F8" s="102">
        <v>0</v>
      </c>
      <c r="G8" s="10" t="s">
        <v>159</v>
      </c>
      <c r="H8" s="102">
        <v>0</v>
      </c>
      <c r="I8" s="10" t="s">
        <v>159</v>
      </c>
      <c r="J8" s="102">
        <v>0</v>
      </c>
      <c r="K8" s="10" t="s">
        <v>241</v>
      </c>
      <c r="L8" s="102">
        <v>0</v>
      </c>
      <c r="M8" s="10" t="s">
        <v>159</v>
      </c>
      <c r="N8" s="102">
        <v>0</v>
      </c>
      <c r="O8" s="10" t="s">
        <v>241</v>
      </c>
      <c r="P8" s="102">
        <v>0</v>
      </c>
      <c r="Q8" s="10" t="s">
        <v>241</v>
      </c>
      <c r="R8" s="102">
        <v>0</v>
      </c>
      <c r="S8" s="10" t="s">
        <v>159</v>
      </c>
    </row>
    <row r="9" spans="1:19" x14ac:dyDescent="0.25">
      <c r="A9" s="12" t="s">
        <v>172</v>
      </c>
      <c r="B9" s="102">
        <v>0</v>
      </c>
      <c r="C9" s="10" t="s">
        <v>241</v>
      </c>
      <c r="D9" s="102">
        <v>0</v>
      </c>
      <c r="E9" s="10" t="s">
        <v>241</v>
      </c>
      <c r="F9" s="102">
        <v>0</v>
      </c>
      <c r="G9" s="10" t="s">
        <v>159</v>
      </c>
      <c r="H9" s="102">
        <v>0</v>
      </c>
      <c r="I9" s="10" t="s">
        <v>159</v>
      </c>
      <c r="J9" s="102">
        <v>0</v>
      </c>
      <c r="K9" s="10" t="s">
        <v>241</v>
      </c>
      <c r="L9" s="102">
        <v>0</v>
      </c>
      <c r="M9" s="10" t="s">
        <v>159</v>
      </c>
      <c r="N9" s="102">
        <v>0</v>
      </c>
      <c r="O9" s="10" t="s">
        <v>241</v>
      </c>
      <c r="P9" s="102">
        <v>0</v>
      </c>
      <c r="Q9" s="10" t="s">
        <v>241</v>
      </c>
      <c r="R9" s="102">
        <v>0</v>
      </c>
      <c r="S9" s="10" t="s">
        <v>159</v>
      </c>
    </row>
    <row r="10" spans="1:19" x14ac:dyDescent="0.25">
      <c r="A10" s="12" t="s">
        <v>173</v>
      </c>
      <c r="B10" s="102">
        <v>0</v>
      </c>
      <c r="C10" s="10" t="s">
        <v>241</v>
      </c>
      <c r="D10" s="102">
        <v>0</v>
      </c>
      <c r="E10" s="10" t="s">
        <v>241</v>
      </c>
      <c r="F10" s="102">
        <v>0</v>
      </c>
      <c r="G10" s="10" t="s">
        <v>159</v>
      </c>
      <c r="H10" s="102">
        <v>0</v>
      </c>
      <c r="I10" s="10" t="s">
        <v>159</v>
      </c>
      <c r="J10" s="102">
        <v>0</v>
      </c>
      <c r="K10" s="10" t="s">
        <v>241</v>
      </c>
      <c r="L10" s="102">
        <v>0</v>
      </c>
      <c r="M10" s="10" t="s">
        <v>159</v>
      </c>
      <c r="N10" s="102">
        <v>0</v>
      </c>
      <c r="O10" s="10" t="s">
        <v>241</v>
      </c>
      <c r="P10" s="102">
        <v>0</v>
      </c>
      <c r="Q10" s="10" t="s">
        <v>241</v>
      </c>
      <c r="R10" s="102">
        <v>0</v>
      </c>
      <c r="S10" s="10" t="s">
        <v>159</v>
      </c>
    </row>
    <row r="11" spans="1:19" x14ac:dyDescent="0.25">
      <c r="A11" s="12" t="s">
        <v>174</v>
      </c>
      <c r="B11" s="102">
        <v>0</v>
      </c>
      <c r="C11" s="10" t="s">
        <v>241</v>
      </c>
      <c r="D11" s="102">
        <v>0</v>
      </c>
      <c r="E11" s="10" t="s">
        <v>241</v>
      </c>
      <c r="F11" s="102">
        <v>0.13975592117572799</v>
      </c>
      <c r="G11" s="10" t="s">
        <v>159</v>
      </c>
      <c r="H11" s="102">
        <v>0</v>
      </c>
      <c r="I11" s="10" t="s">
        <v>159</v>
      </c>
      <c r="J11" s="102">
        <v>0</v>
      </c>
      <c r="K11" s="10" t="s">
        <v>241</v>
      </c>
      <c r="L11" s="102">
        <v>0</v>
      </c>
      <c r="M11" s="10" t="s">
        <v>159</v>
      </c>
      <c r="N11" s="102">
        <v>0</v>
      </c>
      <c r="O11" s="10" t="s">
        <v>241</v>
      </c>
      <c r="P11" s="102">
        <v>0</v>
      </c>
      <c r="Q11" s="10" t="s">
        <v>241</v>
      </c>
      <c r="R11" s="102">
        <v>1.3401886449768299E-3</v>
      </c>
      <c r="S11" s="10" t="s">
        <v>159</v>
      </c>
    </row>
    <row r="12" spans="1:19" x14ac:dyDescent="0.25">
      <c r="A12" s="12" t="s">
        <v>175</v>
      </c>
      <c r="B12" s="102">
        <v>0</v>
      </c>
      <c r="C12" s="10" t="s">
        <v>241</v>
      </c>
      <c r="D12" s="102">
        <v>0</v>
      </c>
      <c r="E12" s="10" t="s">
        <v>241</v>
      </c>
      <c r="F12" s="102">
        <v>5.2420077244786603</v>
      </c>
      <c r="G12" s="10" t="s">
        <v>159</v>
      </c>
      <c r="H12" s="102">
        <v>0</v>
      </c>
      <c r="I12" s="10" t="s">
        <v>159</v>
      </c>
      <c r="J12" s="102">
        <v>0</v>
      </c>
      <c r="K12" s="10" t="s">
        <v>241</v>
      </c>
      <c r="L12" s="102">
        <v>0</v>
      </c>
      <c r="M12" s="10" t="s">
        <v>159</v>
      </c>
      <c r="N12" s="102">
        <v>0</v>
      </c>
      <c r="O12" s="10" t="s">
        <v>241</v>
      </c>
      <c r="P12" s="102">
        <v>0</v>
      </c>
      <c r="Q12" s="10" t="s">
        <v>241</v>
      </c>
      <c r="R12" s="102">
        <v>5.0620197925577898E-2</v>
      </c>
      <c r="S12" s="10" t="s">
        <v>159</v>
      </c>
    </row>
    <row r="13" spans="1:19" x14ac:dyDescent="0.25">
      <c r="A13" s="12" t="s">
        <v>176</v>
      </c>
      <c r="B13" s="102">
        <v>0</v>
      </c>
      <c r="C13" s="10" t="s">
        <v>241</v>
      </c>
      <c r="D13" s="102">
        <v>0</v>
      </c>
      <c r="E13" s="10" t="s">
        <v>241</v>
      </c>
      <c r="F13" s="102">
        <v>13.279899060194101</v>
      </c>
      <c r="G13" s="10" t="s">
        <v>159</v>
      </c>
      <c r="H13" s="102">
        <v>0.13564794339994299</v>
      </c>
      <c r="I13" s="10" t="s">
        <v>159</v>
      </c>
      <c r="J13" s="102">
        <v>0</v>
      </c>
      <c r="K13" s="10" t="s">
        <v>241</v>
      </c>
      <c r="L13" s="102">
        <v>0</v>
      </c>
      <c r="M13" s="10" t="s">
        <v>159</v>
      </c>
      <c r="N13" s="102">
        <v>0</v>
      </c>
      <c r="O13" s="10" t="s">
        <v>241</v>
      </c>
      <c r="P13" s="102">
        <v>0</v>
      </c>
      <c r="Q13" s="10" t="s">
        <v>241</v>
      </c>
      <c r="R13" s="102">
        <v>0.15336678630936201</v>
      </c>
      <c r="S13" s="10" t="s">
        <v>159</v>
      </c>
    </row>
    <row r="14" spans="1:19" x14ac:dyDescent="0.25">
      <c r="A14" s="12" t="s">
        <v>177</v>
      </c>
      <c r="B14" s="102">
        <v>0</v>
      </c>
      <c r="C14" s="10" t="s">
        <v>241</v>
      </c>
      <c r="D14" s="102">
        <v>0</v>
      </c>
      <c r="E14" s="10" t="s">
        <v>241</v>
      </c>
      <c r="F14" s="102">
        <v>9.1398349743038096</v>
      </c>
      <c r="G14" s="10" t="s">
        <v>159</v>
      </c>
      <c r="H14" s="102">
        <v>0</v>
      </c>
      <c r="I14" s="10" t="s">
        <v>299</v>
      </c>
      <c r="J14" s="102">
        <v>0</v>
      </c>
      <c r="K14" s="10" t="s">
        <v>241</v>
      </c>
      <c r="L14" s="102">
        <v>2.1568887789470099E-2</v>
      </c>
      <c r="M14" s="10" t="s">
        <v>159</v>
      </c>
      <c r="N14" s="102">
        <v>0</v>
      </c>
      <c r="O14" s="10" t="s">
        <v>241</v>
      </c>
      <c r="P14" s="102">
        <v>0</v>
      </c>
      <c r="Q14" s="10" t="s">
        <v>241</v>
      </c>
      <c r="R14" s="102">
        <v>8.8675543991105402E-2</v>
      </c>
      <c r="S14" s="10" t="s">
        <v>159</v>
      </c>
    </row>
    <row r="15" spans="1:19" x14ac:dyDescent="0.25">
      <c r="A15" s="12" t="s">
        <v>178</v>
      </c>
      <c r="B15" s="102">
        <v>0</v>
      </c>
      <c r="C15" s="10" t="s">
        <v>241</v>
      </c>
      <c r="D15" s="102">
        <v>0</v>
      </c>
      <c r="E15" s="10" t="s">
        <v>241</v>
      </c>
      <c r="F15" s="102">
        <v>7.7612559423220597</v>
      </c>
      <c r="G15" s="10" t="s">
        <v>159</v>
      </c>
      <c r="H15" s="102">
        <v>0</v>
      </c>
      <c r="I15" s="10" t="s">
        <v>241</v>
      </c>
      <c r="J15" s="102">
        <v>0</v>
      </c>
      <c r="K15" s="10" t="s">
        <v>241</v>
      </c>
      <c r="L15" s="102">
        <v>4.1445353137692601E-3</v>
      </c>
      <c r="M15" s="10" t="s">
        <v>159</v>
      </c>
      <c r="N15" s="102">
        <v>0</v>
      </c>
      <c r="O15" s="10" t="s">
        <v>241</v>
      </c>
      <c r="P15" s="102">
        <v>0</v>
      </c>
      <c r="Q15" s="10" t="s">
        <v>241</v>
      </c>
      <c r="R15" s="102">
        <v>7.4114001717133393E-2</v>
      </c>
      <c r="S15" s="10" t="s">
        <v>159</v>
      </c>
    </row>
    <row r="16" spans="1:19" x14ac:dyDescent="0.25">
      <c r="A16" s="12" t="s">
        <v>182</v>
      </c>
      <c r="B16" s="102">
        <v>0</v>
      </c>
      <c r="C16" s="10" t="s">
        <v>241</v>
      </c>
      <c r="D16" s="102">
        <v>0</v>
      </c>
      <c r="E16" s="10" t="s">
        <v>241</v>
      </c>
      <c r="F16" s="102">
        <v>6.0278464826939597</v>
      </c>
      <c r="G16" s="10" t="s">
        <v>159</v>
      </c>
      <c r="H16" s="102">
        <v>0</v>
      </c>
      <c r="I16" s="10" t="s">
        <v>241</v>
      </c>
      <c r="J16" s="102">
        <v>0</v>
      </c>
      <c r="K16" s="10" t="s">
        <v>241</v>
      </c>
      <c r="L16" s="102">
        <v>0</v>
      </c>
      <c r="M16" s="10" t="s">
        <v>159</v>
      </c>
      <c r="N16" s="102">
        <v>0</v>
      </c>
      <c r="O16" s="10" t="s">
        <v>241</v>
      </c>
      <c r="P16" s="102">
        <v>0</v>
      </c>
      <c r="Q16" s="10" t="s">
        <v>241</v>
      </c>
      <c r="R16" s="102">
        <v>5.6890734298987798E-2</v>
      </c>
      <c r="S16" s="10" t="s">
        <v>159</v>
      </c>
    </row>
    <row r="17" spans="1:19" x14ac:dyDescent="0.25">
      <c r="A17" s="12" t="s">
        <v>183</v>
      </c>
      <c r="B17" s="102">
        <v>0</v>
      </c>
      <c r="C17" s="10" t="s">
        <v>241</v>
      </c>
      <c r="D17" s="102">
        <v>0</v>
      </c>
      <c r="E17" s="10" t="s">
        <v>241</v>
      </c>
      <c r="F17" s="102">
        <v>5.5201881282260299</v>
      </c>
      <c r="G17" s="10" t="s">
        <v>159</v>
      </c>
      <c r="H17" s="102">
        <v>0</v>
      </c>
      <c r="I17" s="10" t="s">
        <v>241</v>
      </c>
      <c r="J17" s="102">
        <v>0</v>
      </c>
      <c r="K17" s="10" t="s">
        <v>241</v>
      </c>
      <c r="L17" s="102">
        <v>0</v>
      </c>
      <c r="M17" s="10" t="s">
        <v>159</v>
      </c>
      <c r="N17" s="102">
        <v>0</v>
      </c>
      <c r="O17" s="10" t="s">
        <v>241</v>
      </c>
      <c r="P17" s="102">
        <v>0</v>
      </c>
      <c r="Q17" s="10" t="s">
        <v>241</v>
      </c>
      <c r="R17" s="102">
        <v>5.2100352712410501E-2</v>
      </c>
      <c r="S17" s="10" t="s">
        <v>159</v>
      </c>
    </row>
    <row r="18" spans="1:19" x14ac:dyDescent="0.25">
      <c r="A18" s="12" t="s">
        <v>184</v>
      </c>
      <c r="B18" s="102">
        <v>0</v>
      </c>
      <c r="C18" s="10" t="s">
        <v>241</v>
      </c>
      <c r="D18" s="102">
        <v>0</v>
      </c>
      <c r="E18" s="10" t="s">
        <v>241</v>
      </c>
      <c r="F18" s="102">
        <v>5.5318038251291899</v>
      </c>
      <c r="G18" s="10" t="s">
        <v>159</v>
      </c>
      <c r="H18" s="102">
        <v>0</v>
      </c>
      <c r="I18" s="10" t="s">
        <v>241</v>
      </c>
      <c r="J18" s="102">
        <v>0</v>
      </c>
      <c r="K18" s="10" t="s">
        <v>241</v>
      </c>
      <c r="L18" s="102">
        <v>3.5879234567462999</v>
      </c>
      <c r="M18" s="10" t="s">
        <v>187</v>
      </c>
      <c r="N18" s="102">
        <v>0</v>
      </c>
      <c r="O18" s="10" t="s">
        <v>241</v>
      </c>
      <c r="P18" s="102">
        <v>0</v>
      </c>
      <c r="Q18" s="10" t="s">
        <v>241</v>
      </c>
      <c r="R18" s="102">
        <v>0.13831331520100901</v>
      </c>
      <c r="S18" s="10" t="s">
        <v>159</v>
      </c>
    </row>
    <row r="19" spans="1:19" x14ac:dyDescent="0.25">
      <c r="A19" s="12" t="s">
        <v>185</v>
      </c>
      <c r="B19" s="102">
        <v>0</v>
      </c>
      <c r="C19" s="10" t="s">
        <v>241</v>
      </c>
      <c r="D19" s="102">
        <v>0</v>
      </c>
      <c r="E19" s="10" t="s">
        <v>241</v>
      </c>
      <c r="F19" s="102">
        <v>2.4164261806439602</v>
      </c>
      <c r="G19" s="10" t="s">
        <v>159</v>
      </c>
      <c r="H19" s="102">
        <v>0</v>
      </c>
      <c r="I19" s="10" t="s">
        <v>241</v>
      </c>
      <c r="J19" s="102">
        <v>0</v>
      </c>
      <c r="K19" s="10" t="s">
        <v>241</v>
      </c>
      <c r="L19" s="102">
        <v>17.784657797007299</v>
      </c>
      <c r="M19" s="10" t="s">
        <v>187</v>
      </c>
      <c r="N19" s="102">
        <v>0</v>
      </c>
      <c r="O19" s="10" t="s">
        <v>241</v>
      </c>
      <c r="P19" s="102">
        <v>0</v>
      </c>
      <c r="Q19" s="10" t="s">
        <v>241</v>
      </c>
      <c r="R19" s="102">
        <v>0.44502680373519599</v>
      </c>
      <c r="S19" s="10" t="s">
        <v>159</v>
      </c>
    </row>
    <row r="20" spans="1:19" x14ac:dyDescent="0.25">
      <c r="A20" s="12" t="s">
        <v>186</v>
      </c>
      <c r="B20" s="102">
        <v>0</v>
      </c>
      <c r="C20" s="10" t="s">
        <v>241</v>
      </c>
      <c r="D20" s="102">
        <v>0</v>
      </c>
      <c r="E20" s="10" t="s">
        <v>241</v>
      </c>
      <c r="F20" s="102">
        <v>1.25173976500911</v>
      </c>
      <c r="G20" s="10" t="s">
        <v>159</v>
      </c>
      <c r="H20" s="102">
        <v>0</v>
      </c>
      <c r="I20" s="10" t="s">
        <v>241</v>
      </c>
      <c r="J20" s="102">
        <v>0</v>
      </c>
      <c r="K20" s="10" t="s">
        <v>241</v>
      </c>
      <c r="L20" s="102">
        <v>0</v>
      </c>
      <c r="M20" s="10" t="s">
        <v>300</v>
      </c>
      <c r="N20" s="102">
        <v>0</v>
      </c>
      <c r="O20" s="10" t="s">
        <v>241</v>
      </c>
      <c r="P20" s="102">
        <v>0</v>
      </c>
      <c r="Q20" s="10" t="s">
        <v>241</v>
      </c>
      <c r="R20" s="102">
        <v>1.2061328882385799E-2</v>
      </c>
      <c r="S20" s="10" t="s">
        <v>159</v>
      </c>
    </row>
    <row r="21" spans="1:19" x14ac:dyDescent="0.25">
      <c r="A21" s="12" t="s">
        <v>188</v>
      </c>
      <c r="B21" s="102">
        <v>0</v>
      </c>
      <c r="C21" s="10" t="s">
        <v>241</v>
      </c>
      <c r="D21" s="102">
        <v>0</v>
      </c>
      <c r="E21" s="10" t="s">
        <v>241</v>
      </c>
      <c r="F21" s="102">
        <v>0.24339623956599701</v>
      </c>
      <c r="G21" s="10" t="s">
        <v>159</v>
      </c>
      <c r="H21" s="102">
        <v>0</v>
      </c>
      <c r="I21" s="10" t="s">
        <v>241</v>
      </c>
      <c r="J21" s="102">
        <v>0</v>
      </c>
      <c r="K21" s="10" t="s">
        <v>241</v>
      </c>
      <c r="L21" s="102">
        <v>0</v>
      </c>
      <c r="M21" s="10" t="s">
        <v>241</v>
      </c>
      <c r="N21" s="102">
        <v>0</v>
      </c>
      <c r="O21" s="10" t="s">
        <v>241</v>
      </c>
      <c r="P21" s="102">
        <v>0</v>
      </c>
      <c r="Q21" s="10" t="s">
        <v>241</v>
      </c>
      <c r="R21" s="102">
        <v>2.37477780524937E-3</v>
      </c>
      <c r="S21" s="10" t="s">
        <v>159</v>
      </c>
    </row>
    <row r="22" spans="1:19" x14ac:dyDescent="0.25">
      <c r="A22" s="12" t="s">
        <v>189</v>
      </c>
      <c r="B22" s="102">
        <v>0</v>
      </c>
      <c r="C22" s="10" t="s">
        <v>241</v>
      </c>
      <c r="D22" s="102">
        <v>0</v>
      </c>
      <c r="E22" s="10" t="s">
        <v>241</v>
      </c>
      <c r="F22" s="102">
        <v>0</v>
      </c>
      <c r="G22" s="10" t="s">
        <v>301</v>
      </c>
      <c r="H22" s="102">
        <v>0</v>
      </c>
      <c r="I22" s="10" t="s">
        <v>241</v>
      </c>
      <c r="J22" s="102">
        <v>0</v>
      </c>
      <c r="K22" s="10" t="s">
        <v>241</v>
      </c>
      <c r="L22" s="102">
        <v>0</v>
      </c>
      <c r="M22" s="10" t="s">
        <v>241</v>
      </c>
      <c r="N22" s="102">
        <v>0</v>
      </c>
      <c r="O22" s="10" t="s">
        <v>241</v>
      </c>
      <c r="P22" s="102">
        <v>0</v>
      </c>
      <c r="Q22" s="10" t="s">
        <v>241</v>
      </c>
      <c r="R22" s="102">
        <v>0</v>
      </c>
      <c r="S22" s="10" t="s">
        <v>159</v>
      </c>
    </row>
    <row r="23" spans="1:19" x14ac:dyDescent="0.25">
      <c r="A23" s="12" t="s">
        <v>190</v>
      </c>
      <c r="B23" s="102">
        <v>0</v>
      </c>
      <c r="C23" s="10" t="s">
        <v>241</v>
      </c>
      <c r="D23" s="102">
        <v>0</v>
      </c>
      <c r="E23" s="10" t="s">
        <v>241</v>
      </c>
      <c r="F23" s="102">
        <v>0</v>
      </c>
      <c r="G23" s="10" t="s">
        <v>241</v>
      </c>
      <c r="H23" s="102">
        <v>0</v>
      </c>
      <c r="I23" s="10" t="s">
        <v>241</v>
      </c>
      <c r="J23" s="102">
        <v>0</v>
      </c>
      <c r="K23" s="10" t="s">
        <v>241</v>
      </c>
      <c r="L23" s="102">
        <v>0</v>
      </c>
      <c r="M23" s="10" t="s">
        <v>241</v>
      </c>
      <c r="N23" s="102">
        <v>0</v>
      </c>
      <c r="O23" s="10" t="s">
        <v>241</v>
      </c>
      <c r="P23" s="102">
        <v>0</v>
      </c>
      <c r="Q23" s="10" t="s">
        <v>241</v>
      </c>
      <c r="R23" s="102">
        <v>0</v>
      </c>
      <c r="S23" s="10" t="s">
        <v>159</v>
      </c>
    </row>
    <row r="24" spans="1:19" x14ac:dyDescent="0.25">
      <c r="A24" s="12" t="s">
        <v>191</v>
      </c>
      <c r="B24" s="102">
        <v>0</v>
      </c>
      <c r="C24" s="10" t="s">
        <v>241</v>
      </c>
      <c r="D24" s="102">
        <v>0</v>
      </c>
      <c r="E24" s="10" t="s">
        <v>241</v>
      </c>
      <c r="F24" s="102">
        <v>0</v>
      </c>
      <c r="G24" s="10" t="s">
        <v>241</v>
      </c>
      <c r="H24" s="102">
        <v>0</v>
      </c>
      <c r="I24" s="10" t="s">
        <v>241</v>
      </c>
      <c r="J24" s="102">
        <v>0</v>
      </c>
      <c r="K24" s="10" t="s">
        <v>241</v>
      </c>
      <c r="L24" s="102">
        <v>0</v>
      </c>
      <c r="M24" s="10" t="s">
        <v>241</v>
      </c>
      <c r="N24" s="102">
        <v>0</v>
      </c>
      <c r="O24" s="10" t="s">
        <v>241</v>
      </c>
      <c r="P24" s="102">
        <v>0</v>
      </c>
      <c r="Q24" s="10" t="s">
        <v>241</v>
      </c>
      <c r="R24" s="102">
        <v>0</v>
      </c>
      <c r="S24" s="10" t="s">
        <v>159</v>
      </c>
    </row>
    <row r="25" spans="1:19" x14ac:dyDescent="0.25">
      <c r="A25" s="12" t="s">
        <v>192</v>
      </c>
      <c r="B25" s="102">
        <v>0</v>
      </c>
      <c r="C25" s="10" t="s">
        <v>241</v>
      </c>
      <c r="D25" s="102">
        <v>0</v>
      </c>
      <c r="E25" s="10" t="s">
        <v>241</v>
      </c>
      <c r="F25" s="102">
        <v>0</v>
      </c>
      <c r="G25" s="10" t="s">
        <v>241</v>
      </c>
      <c r="H25" s="102">
        <v>0</v>
      </c>
      <c r="I25" s="10" t="s">
        <v>241</v>
      </c>
      <c r="J25" s="102">
        <v>0</v>
      </c>
      <c r="K25" s="10" t="s">
        <v>241</v>
      </c>
      <c r="L25" s="102">
        <v>0</v>
      </c>
      <c r="M25" s="10" t="s">
        <v>241</v>
      </c>
      <c r="N25" s="102">
        <v>0</v>
      </c>
      <c r="O25" s="10" t="s">
        <v>241</v>
      </c>
      <c r="P25" s="102">
        <v>0</v>
      </c>
      <c r="Q25" s="10" t="s">
        <v>241</v>
      </c>
      <c r="R25" s="102">
        <v>0</v>
      </c>
      <c r="S25" s="10" t="s">
        <v>159</v>
      </c>
    </row>
    <row r="26" spans="1:19" x14ac:dyDescent="0.25">
      <c r="A26" s="12" t="s">
        <v>193</v>
      </c>
      <c r="B26" s="102">
        <v>0</v>
      </c>
      <c r="C26" s="10" t="s">
        <v>241</v>
      </c>
      <c r="D26" s="102">
        <v>0</v>
      </c>
      <c r="E26" s="10" t="s">
        <v>241</v>
      </c>
      <c r="F26" s="102">
        <v>0</v>
      </c>
      <c r="G26" s="10" t="s">
        <v>241</v>
      </c>
      <c r="H26" s="102">
        <v>0</v>
      </c>
      <c r="I26" s="10" t="s">
        <v>241</v>
      </c>
      <c r="J26" s="102">
        <v>0</v>
      </c>
      <c r="K26" s="10" t="s">
        <v>241</v>
      </c>
      <c r="L26" s="102">
        <v>0</v>
      </c>
      <c r="M26" s="10" t="s">
        <v>241</v>
      </c>
      <c r="N26" s="102">
        <v>0</v>
      </c>
      <c r="O26" s="10" t="s">
        <v>241</v>
      </c>
      <c r="P26" s="102">
        <v>0</v>
      </c>
      <c r="Q26" s="10" t="s">
        <v>241</v>
      </c>
      <c r="R26" s="102">
        <v>0</v>
      </c>
      <c r="S26" s="10" t="s">
        <v>159</v>
      </c>
    </row>
    <row r="27" spans="1:19" x14ac:dyDescent="0.25">
      <c r="A27" s="12" t="s">
        <v>194</v>
      </c>
      <c r="B27" s="102">
        <v>0</v>
      </c>
      <c r="C27" s="10" t="s">
        <v>241</v>
      </c>
      <c r="D27" s="102">
        <v>0</v>
      </c>
      <c r="E27" s="10" t="s">
        <v>241</v>
      </c>
      <c r="F27" s="102">
        <v>0</v>
      </c>
      <c r="G27" s="10" t="s">
        <v>241</v>
      </c>
      <c r="H27" s="102">
        <v>0</v>
      </c>
      <c r="I27" s="10" t="s">
        <v>241</v>
      </c>
      <c r="J27" s="102">
        <v>0</v>
      </c>
      <c r="K27" s="10" t="s">
        <v>241</v>
      </c>
      <c r="L27" s="102">
        <v>0</v>
      </c>
      <c r="M27" s="10" t="s">
        <v>241</v>
      </c>
      <c r="N27" s="102">
        <v>0</v>
      </c>
      <c r="O27" s="10" t="s">
        <v>241</v>
      </c>
      <c r="P27" s="102">
        <v>0</v>
      </c>
      <c r="Q27" s="10" t="s">
        <v>241</v>
      </c>
      <c r="R27" s="102">
        <v>0</v>
      </c>
      <c r="S27" s="10" t="s">
        <v>159</v>
      </c>
    </row>
    <row r="28" spans="1:19" x14ac:dyDescent="0.25">
      <c r="A28" s="12" t="s">
        <v>196</v>
      </c>
      <c r="B28" s="102">
        <v>0</v>
      </c>
      <c r="C28" s="10" t="s">
        <v>241</v>
      </c>
      <c r="D28" s="102">
        <v>0</v>
      </c>
      <c r="E28" s="10" t="s">
        <v>241</v>
      </c>
      <c r="F28" s="102">
        <v>0</v>
      </c>
      <c r="G28" s="10" t="s">
        <v>241</v>
      </c>
      <c r="H28" s="102">
        <v>0</v>
      </c>
      <c r="I28" s="10" t="s">
        <v>241</v>
      </c>
      <c r="J28" s="102">
        <v>0</v>
      </c>
      <c r="K28" s="10" t="s">
        <v>241</v>
      </c>
      <c r="L28" s="102">
        <v>0</v>
      </c>
      <c r="M28" s="10" t="s">
        <v>241</v>
      </c>
      <c r="N28" s="102">
        <v>0</v>
      </c>
      <c r="O28" s="10" t="s">
        <v>241</v>
      </c>
      <c r="P28" s="102">
        <v>0</v>
      </c>
      <c r="Q28" s="10" t="s">
        <v>241</v>
      </c>
      <c r="R28" s="102">
        <v>0</v>
      </c>
      <c r="S28" s="10" t="s">
        <v>159</v>
      </c>
    </row>
    <row r="29" spans="1:19" x14ac:dyDescent="0.25">
      <c r="A29" s="12" t="s">
        <v>197</v>
      </c>
      <c r="B29" s="102">
        <v>0</v>
      </c>
      <c r="C29" s="10" t="s">
        <v>241</v>
      </c>
      <c r="D29" s="102">
        <v>0</v>
      </c>
      <c r="E29" s="10" t="s">
        <v>241</v>
      </c>
      <c r="F29" s="102">
        <v>0</v>
      </c>
      <c r="G29" s="10" t="s">
        <v>241</v>
      </c>
      <c r="H29" s="102">
        <v>0</v>
      </c>
      <c r="I29" s="10" t="s">
        <v>241</v>
      </c>
      <c r="J29" s="102">
        <v>0</v>
      </c>
      <c r="K29" s="10" t="s">
        <v>241</v>
      </c>
      <c r="L29" s="102">
        <v>0</v>
      </c>
      <c r="M29" s="10" t="s">
        <v>241</v>
      </c>
      <c r="N29" s="102">
        <v>0</v>
      </c>
      <c r="O29" s="10" t="s">
        <v>241</v>
      </c>
      <c r="P29" s="102">
        <v>0</v>
      </c>
      <c r="Q29" s="10" t="s">
        <v>241</v>
      </c>
      <c r="R29" s="102">
        <v>0</v>
      </c>
      <c r="S29" s="10" t="s">
        <v>159</v>
      </c>
    </row>
    <row r="30" spans="1:19" x14ac:dyDescent="0.25">
      <c r="A30" s="12" t="s">
        <v>199</v>
      </c>
      <c r="B30" s="102">
        <v>0</v>
      </c>
      <c r="C30" s="10" t="s">
        <v>241</v>
      </c>
      <c r="D30" s="102">
        <v>0</v>
      </c>
      <c r="E30" s="10" t="s">
        <v>241</v>
      </c>
      <c r="F30" s="102">
        <v>0</v>
      </c>
      <c r="G30" s="10" t="s">
        <v>241</v>
      </c>
      <c r="H30" s="102">
        <v>0</v>
      </c>
      <c r="I30" s="10" t="s">
        <v>241</v>
      </c>
      <c r="J30" s="102">
        <v>0</v>
      </c>
      <c r="K30" s="10" t="s">
        <v>241</v>
      </c>
      <c r="L30" s="102">
        <v>0</v>
      </c>
      <c r="M30" s="10" t="s">
        <v>241</v>
      </c>
      <c r="N30" s="102">
        <v>0</v>
      </c>
      <c r="O30" s="10" t="s">
        <v>241</v>
      </c>
      <c r="P30" s="102">
        <v>0</v>
      </c>
      <c r="Q30" s="10" t="s">
        <v>241</v>
      </c>
      <c r="R30" s="102">
        <v>0</v>
      </c>
      <c r="S30" s="10" t="s">
        <v>159</v>
      </c>
    </row>
    <row r="31" spans="1:19" x14ac:dyDescent="0.25">
      <c r="A31" s="12" t="s">
        <v>200</v>
      </c>
      <c r="B31" s="102">
        <v>0</v>
      </c>
      <c r="C31" s="10" t="s">
        <v>241</v>
      </c>
      <c r="D31" s="102">
        <v>0</v>
      </c>
      <c r="E31" s="10" t="s">
        <v>241</v>
      </c>
      <c r="F31" s="102">
        <v>0</v>
      </c>
      <c r="G31" s="10" t="s">
        <v>241</v>
      </c>
      <c r="H31" s="102">
        <v>0</v>
      </c>
      <c r="I31" s="10" t="s">
        <v>241</v>
      </c>
      <c r="J31" s="102">
        <v>0</v>
      </c>
      <c r="K31" s="10" t="s">
        <v>241</v>
      </c>
      <c r="L31" s="102">
        <v>0</v>
      </c>
      <c r="M31" s="10" t="s">
        <v>241</v>
      </c>
      <c r="N31" s="102">
        <v>0</v>
      </c>
      <c r="O31" s="10" t="s">
        <v>241</v>
      </c>
      <c r="P31" s="102">
        <v>0</v>
      </c>
      <c r="Q31" s="10" t="s">
        <v>241</v>
      </c>
      <c r="R31" s="102">
        <v>0</v>
      </c>
      <c r="S31" s="10" t="s">
        <v>159</v>
      </c>
    </row>
    <row r="32" spans="1:19" x14ac:dyDescent="0.25">
      <c r="A32" s="15" t="s">
        <v>203</v>
      </c>
      <c r="B32" s="103">
        <v>0</v>
      </c>
      <c r="C32" s="14" t="s">
        <v>241</v>
      </c>
      <c r="D32" s="103">
        <v>0</v>
      </c>
      <c r="E32" s="14" t="s">
        <v>241</v>
      </c>
      <c r="F32" s="103">
        <v>0.48800325335502198</v>
      </c>
      <c r="G32" s="14" t="s">
        <v>229</v>
      </c>
      <c r="H32" s="103">
        <v>0</v>
      </c>
      <c r="I32" s="14" t="s">
        <v>241</v>
      </c>
      <c r="J32" s="103">
        <v>0</v>
      </c>
      <c r="K32" s="14" t="s">
        <v>241</v>
      </c>
      <c r="L32" s="103">
        <v>0</v>
      </c>
      <c r="M32" s="14" t="s">
        <v>241</v>
      </c>
      <c r="N32" s="103">
        <v>0</v>
      </c>
      <c r="O32" s="14" t="s">
        <v>241</v>
      </c>
      <c r="P32" s="103">
        <v>0</v>
      </c>
      <c r="Q32" s="14" t="s">
        <v>241</v>
      </c>
      <c r="R32" s="103">
        <v>4.5236023476088799E-3</v>
      </c>
      <c r="S32" s="14" t="s">
        <v>159</v>
      </c>
    </row>
    <row r="34" spans="1:2" x14ac:dyDescent="0.25">
      <c r="A34" s="16" t="s">
        <v>204</v>
      </c>
      <c r="B34" s="16" t="s">
        <v>230</v>
      </c>
    </row>
    <row r="36" spans="1:2" x14ac:dyDescent="0.25">
      <c r="B36" s="16" t="s">
        <v>302</v>
      </c>
    </row>
    <row r="37" spans="1:2" x14ac:dyDescent="0.25">
      <c r="B37" s="16" t="s">
        <v>303</v>
      </c>
    </row>
    <row r="38" spans="1:2" x14ac:dyDescent="0.25">
      <c r="B38" s="16" t="s">
        <v>304</v>
      </c>
    </row>
    <row r="39" spans="1:2" x14ac:dyDescent="0.25">
      <c r="B39" s="16" t="s">
        <v>305</v>
      </c>
    </row>
    <row r="40" spans="1:2" x14ac:dyDescent="0.25">
      <c r="B40" s="16" t="s">
        <v>306</v>
      </c>
    </row>
    <row r="42" spans="1:2" x14ac:dyDescent="0.25">
      <c r="B42" s="16" t="s">
        <v>244</v>
      </c>
    </row>
    <row r="45" spans="1:2" x14ac:dyDescent="0.25">
      <c r="A45" s="17" t="str">
        <f>HYPERLINK("#'INTERACTIVE_GAMING 13'!A2", "&lt;&lt;&lt; Previous table")</f>
        <v>&lt;&lt;&lt; Previous table</v>
      </c>
    </row>
    <row r="46" spans="1:2" x14ac:dyDescent="0.25">
      <c r="A46" s="17" t="str">
        <f>HYPERLINK("#'INTERACTIVE_GAMING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Q46"/>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s>
  <sheetData>
    <row r="1" spans="1:17" x14ac:dyDescent="0.25">
      <c r="A1" s="8" t="str">
        <f>HYPERLINK("#'INDEX'!B50", "Link to index")</f>
        <v>Link to index</v>
      </c>
    </row>
    <row r="2" spans="1:17" ht="15.75" customHeight="1" x14ac:dyDescent="0.25">
      <c r="A2" s="287" t="s">
        <v>310</v>
      </c>
      <c r="B2" s="286"/>
      <c r="C2" s="286"/>
      <c r="D2" s="286"/>
      <c r="E2" s="286"/>
      <c r="F2" s="286"/>
      <c r="G2" s="286"/>
      <c r="H2" s="286"/>
      <c r="I2" s="286"/>
      <c r="J2" s="286"/>
      <c r="K2" s="286"/>
      <c r="L2" s="286"/>
      <c r="M2" s="286"/>
      <c r="N2" s="286"/>
      <c r="O2" s="286"/>
      <c r="P2" s="286"/>
      <c r="Q2" s="286"/>
    </row>
    <row r="3" spans="1:17" ht="15.75" customHeight="1" x14ac:dyDescent="0.25">
      <c r="A3" s="287" t="s">
        <v>68</v>
      </c>
      <c r="B3" s="286"/>
      <c r="C3" s="286"/>
      <c r="D3" s="286"/>
      <c r="E3" s="286"/>
      <c r="F3" s="286"/>
      <c r="G3" s="286"/>
      <c r="H3" s="286"/>
      <c r="I3" s="286"/>
      <c r="J3" s="286"/>
      <c r="K3" s="286"/>
      <c r="L3" s="286"/>
      <c r="M3" s="286"/>
      <c r="N3" s="286"/>
      <c r="O3" s="286"/>
      <c r="P3" s="286"/>
      <c r="Q3" s="286"/>
    </row>
    <row r="4" spans="1:17" ht="15.75" customHeight="1" x14ac:dyDescent="0.25"/>
    <row r="5" spans="1:17"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row>
    <row r="6" spans="1:17" x14ac:dyDescent="0.25">
      <c r="A6" s="288" t="s">
        <v>225</v>
      </c>
      <c r="B6" s="288"/>
      <c r="C6" s="288"/>
      <c r="D6" s="288"/>
      <c r="E6" s="288"/>
      <c r="F6" s="288"/>
      <c r="G6" s="288"/>
      <c r="H6" s="288"/>
      <c r="I6" s="288"/>
      <c r="J6" s="288"/>
      <c r="K6" s="288"/>
      <c r="L6" s="288"/>
      <c r="M6" s="288"/>
      <c r="N6" s="288"/>
      <c r="O6" s="288"/>
      <c r="P6" s="288"/>
      <c r="Q6" s="288"/>
    </row>
    <row r="7" spans="1:17" x14ac:dyDescent="0.25">
      <c r="A7" s="12" t="s">
        <v>170</v>
      </c>
      <c r="B7" s="104">
        <v>0</v>
      </c>
      <c r="C7" s="10" t="s">
        <v>241</v>
      </c>
      <c r="D7" s="104">
        <v>0</v>
      </c>
      <c r="E7" s="10" t="s">
        <v>241</v>
      </c>
      <c r="F7" s="104">
        <v>0</v>
      </c>
      <c r="G7" s="10" t="s">
        <v>159</v>
      </c>
      <c r="H7" s="104">
        <v>0</v>
      </c>
      <c r="I7" s="10" t="s">
        <v>159</v>
      </c>
      <c r="J7" s="104">
        <v>0</v>
      </c>
      <c r="K7" s="10" t="s">
        <v>241</v>
      </c>
      <c r="L7" s="104">
        <v>0</v>
      </c>
      <c r="M7" s="10" t="s">
        <v>159</v>
      </c>
      <c r="N7" s="104">
        <v>0</v>
      </c>
      <c r="O7" s="10" t="s">
        <v>241</v>
      </c>
      <c r="P7" s="104">
        <v>0</v>
      </c>
      <c r="Q7" s="10" t="s">
        <v>241</v>
      </c>
    </row>
    <row r="8" spans="1:17" x14ac:dyDescent="0.25">
      <c r="A8" s="12" t="s">
        <v>171</v>
      </c>
      <c r="B8" s="104">
        <v>0</v>
      </c>
      <c r="C8" s="10" t="s">
        <v>241</v>
      </c>
      <c r="D8" s="104">
        <v>0</v>
      </c>
      <c r="E8" s="10" t="s">
        <v>241</v>
      </c>
      <c r="F8" s="104">
        <v>0</v>
      </c>
      <c r="G8" s="10" t="s">
        <v>159</v>
      </c>
      <c r="H8" s="104">
        <v>0</v>
      </c>
      <c r="I8" s="10" t="s">
        <v>159</v>
      </c>
      <c r="J8" s="104">
        <v>0</v>
      </c>
      <c r="K8" s="10" t="s">
        <v>241</v>
      </c>
      <c r="L8" s="104">
        <v>0</v>
      </c>
      <c r="M8" s="10" t="s">
        <v>159</v>
      </c>
      <c r="N8" s="104">
        <v>0</v>
      </c>
      <c r="O8" s="10" t="s">
        <v>241</v>
      </c>
      <c r="P8" s="104">
        <v>0</v>
      </c>
      <c r="Q8" s="10" t="s">
        <v>241</v>
      </c>
    </row>
    <row r="9" spans="1:17" x14ac:dyDescent="0.25">
      <c r="A9" s="12" t="s">
        <v>172</v>
      </c>
      <c r="B9" s="104">
        <v>0</v>
      </c>
      <c r="C9" s="10" t="s">
        <v>241</v>
      </c>
      <c r="D9" s="104">
        <v>0</v>
      </c>
      <c r="E9" s="10" t="s">
        <v>241</v>
      </c>
      <c r="F9" s="104">
        <v>0</v>
      </c>
      <c r="G9" s="10" t="s">
        <v>159</v>
      </c>
      <c r="H9" s="104">
        <v>0</v>
      </c>
      <c r="I9" s="10" t="s">
        <v>159</v>
      </c>
      <c r="J9" s="104">
        <v>0</v>
      </c>
      <c r="K9" s="10" t="s">
        <v>241</v>
      </c>
      <c r="L9" s="104">
        <v>0</v>
      </c>
      <c r="M9" s="10" t="s">
        <v>159</v>
      </c>
      <c r="N9" s="104">
        <v>0</v>
      </c>
      <c r="O9" s="10" t="s">
        <v>241</v>
      </c>
      <c r="P9" s="104">
        <v>0</v>
      </c>
      <c r="Q9" s="10" t="s">
        <v>241</v>
      </c>
    </row>
    <row r="10" spans="1:17" x14ac:dyDescent="0.25">
      <c r="A10" s="12" t="s">
        <v>173</v>
      </c>
      <c r="B10" s="104">
        <v>0</v>
      </c>
      <c r="C10" s="10" t="s">
        <v>241</v>
      </c>
      <c r="D10" s="104">
        <v>0</v>
      </c>
      <c r="E10" s="10" t="s">
        <v>241</v>
      </c>
      <c r="F10" s="104">
        <v>0</v>
      </c>
      <c r="G10" s="10" t="s">
        <v>159</v>
      </c>
      <c r="H10" s="104">
        <v>0</v>
      </c>
      <c r="I10" s="10" t="s">
        <v>159</v>
      </c>
      <c r="J10" s="104">
        <v>0</v>
      </c>
      <c r="K10" s="10" t="s">
        <v>241</v>
      </c>
      <c r="L10" s="104">
        <v>0</v>
      </c>
      <c r="M10" s="10" t="s">
        <v>159</v>
      </c>
      <c r="N10" s="104">
        <v>0</v>
      </c>
      <c r="O10" s="10" t="s">
        <v>241</v>
      </c>
      <c r="P10" s="104">
        <v>0</v>
      </c>
      <c r="Q10" s="10" t="s">
        <v>241</v>
      </c>
    </row>
    <row r="11" spans="1:17" x14ac:dyDescent="0.25">
      <c r="A11" s="12" t="s">
        <v>174</v>
      </c>
      <c r="B11" s="104">
        <v>0</v>
      </c>
      <c r="C11" s="10" t="s">
        <v>241</v>
      </c>
      <c r="D11" s="104">
        <v>0</v>
      </c>
      <c r="E11" s="10" t="s">
        <v>241</v>
      </c>
      <c r="F11" s="104">
        <v>3.5212394762956602E-2</v>
      </c>
      <c r="G11" s="10" t="s">
        <v>159</v>
      </c>
      <c r="H11" s="104">
        <v>0</v>
      </c>
      <c r="I11" s="10" t="s">
        <v>159</v>
      </c>
      <c r="J11" s="104">
        <v>0</v>
      </c>
      <c r="K11" s="10" t="s">
        <v>241</v>
      </c>
      <c r="L11" s="104">
        <v>0</v>
      </c>
      <c r="M11" s="10" t="s">
        <v>159</v>
      </c>
      <c r="N11" s="104">
        <v>0</v>
      </c>
      <c r="O11" s="10" t="s">
        <v>241</v>
      </c>
      <c r="P11" s="104">
        <v>0</v>
      </c>
      <c r="Q11" s="10" t="s">
        <v>241</v>
      </c>
    </row>
    <row r="12" spans="1:17" x14ac:dyDescent="0.25">
      <c r="A12" s="12" t="s">
        <v>175</v>
      </c>
      <c r="B12" s="104">
        <v>0</v>
      </c>
      <c r="C12" s="10" t="s">
        <v>241</v>
      </c>
      <c r="D12" s="104">
        <v>0</v>
      </c>
      <c r="E12" s="10" t="s">
        <v>241</v>
      </c>
      <c r="F12" s="104">
        <v>1.1586332965939901</v>
      </c>
      <c r="G12" s="10" t="s">
        <v>159</v>
      </c>
      <c r="H12" s="104">
        <v>0</v>
      </c>
      <c r="I12" s="10" t="s">
        <v>159</v>
      </c>
      <c r="J12" s="104">
        <v>0</v>
      </c>
      <c r="K12" s="10" t="s">
        <v>241</v>
      </c>
      <c r="L12" s="104">
        <v>0</v>
      </c>
      <c r="M12" s="10" t="s">
        <v>159</v>
      </c>
      <c r="N12" s="104">
        <v>0</v>
      </c>
      <c r="O12" s="10" t="s">
        <v>241</v>
      </c>
      <c r="P12" s="104">
        <v>0</v>
      </c>
      <c r="Q12" s="10" t="s">
        <v>241</v>
      </c>
    </row>
    <row r="13" spans="1:17" x14ac:dyDescent="0.25">
      <c r="A13" s="12" t="s">
        <v>176</v>
      </c>
      <c r="B13" s="104">
        <v>0</v>
      </c>
      <c r="C13" s="10" t="s">
        <v>241</v>
      </c>
      <c r="D13" s="104">
        <v>0</v>
      </c>
      <c r="E13" s="10" t="s">
        <v>241</v>
      </c>
      <c r="F13" s="104">
        <v>3.8316419463960401</v>
      </c>
      <c r="G13" s="10" t="s">
        <v>159</v>
      </c>
      <c r="H13" s="104">
        <v>4.3968591466919199E-2</v>
      </c>
      <c r="I13" s="10" t="s">
        <v>159</v>
      </c>
      <c r="J13" s="104">
        <v>0</v>
      </c>
      <c r="K13" s="10" t="s">
        <v>241</v>
      </c>
      <c r="L13" s="104">
        <v>0</v>
      </c>
      <c r="M13" s="10" t="s">
        <v>159</v>
      </c>
      <c r="N13" s="104">
        <v>0</v>
      </c>
      <c r="O13" s="10" t="s">
        <v>241</v>
      </c>
      <c r="P13" s="104">
        <v>0</v>
      </c>
      <c r="Q13" s="10" t="s">
        <v>241</v>
      </c>
    </row>
    <row r="14" spans="1:17" x14ac:dyDescent="0.25">
      <c r="A14" s="12" t="s">
        <v>177</v>
      </c>
      <c r="B14" s="104">
        <v>0</v>
      </c>
      <c r="C14" s="10" t="s">
        <v>241</v>
      </c>
      <c r="D14" s="104">
        <v>0</v>
      </c>
      <c r="E14" s="10" t="s">
        <v>241</v>
      </c>
      <c r="F14" s="104">
        <v>2.5398733457152298</v>
      </c>
      <c r="G14" s="10" t="s">
        <v>159</v>
      </c>
      <c r="H14" s="104">
        <v>0</v>
      </c>
      <c r="I14" s="10" t="s">
        <v>299</v>
      </c>
      <c r="J14" s="104">
        <v>0</v>
      </c>
      <c r="K14" s="10" t="s">
        <v>241</v>
      </c>
      <c r="L14" s="104">
        <v>7.8279398775390804E-3</v>
      </c>
      <c r="M14" s="10" t="s">
        <v>159</v>
      </c>
      <c r="N14" s="104">
        <v>0</v>
      </c>
      <c r="O14" s="10" t="s">
        <v>241</v>
      </c>
      <c r="P14" s="104">
        <v>0</v>
      </c>
      <c r="Q14" s="10" t="s">
        <v>241</v>
      </c>
    </row>
    <row r="15" spans="1:17" x14ac:dyDescent="0.25">
      <c r="A15" s="12" t="s">
        <v>178</v>
      </c>
      <c r="B15" s="104">
        <v>0</v>
      </c>
      <c r="C15" s="10" t="s">
        <v>241</v>
      </c>
      <c r="D15" s="104">
        <v>0</v>
      </c>
      <c r="E15" s="10" t="s">
        <v>241</v>
      </c>
      <c r="F15" s="104">
        <v>2.0737585472480702</v>
      </c>
      <c r="G15" s="10" t="s">
        <v>159</v>
      </c>
      <c r="H15" s="104">
        <v>0</v>
      </c>
      <c r="I15" s="10" t="s">
        <v>241</v>
      </c>
      <c r="J15" s="104">
        <v>0</v>
      </c>
      <c r="K15" s="10" t="s">
        <v>241</v>
      </c>
      <c r="L15" s="104">
        <v>1.4196076204537099E-3</v>
      </c>
      <c r="M15" s="10" t="s">
        <v>159</v>
      </c>
      <c r="N15" s="104">
        <v>0</v>
      </c>
      <c r="O15" s="10" t="s">
        <v>241</v>
      </c>
      <c r="P15" s="104">
        <v>0</v>
      </c>
      <c r="Q15" s="10" t="s">
        <v>241</v>
      </c>
    </row>
    <row r="16" spans="1:17" x14ac:dyDescent="0.25">
      <c r="A16" s="12" t="s">
        <v>182</v>
      </c>
      <c r="B16" s="104">
        <v>0</v>
      </c>
      <c r="C16" s="10" t="s">
        <v>241</v>
      </c>
      <c r="D16" s="104">
        <v>0</v>
      </c>
      <c r="E16" s="10" t="s">
        <v>241</v>
      </c>
      <c r="F16" s="104">
        <v>1.5410691003911301</v>
      </c>
      <c r="G16" s="10" t="s">
        <v>159</v>
      </c>
      <c r="H16" s="104">
        <v>0</v>
      </c>
      <c r="I16" s="10" t="s">
        <v>241</v>
      </c>
      <c r="J16" s="104">
        <v>0</v>
      </c>
      <c r="K16" s="10" t="s">
        <v>241</v>
      </c>
      <c r="L16" s="104">
        <v>0</v>
      </c>
      <c r="M16" s="10" t="s">
        <v>159</v>
      </c>
      <c r="N16" s="104">
        <v>0</v>
      </c>
      <c r="O16" s="10" t="s">
        <v>241</v>
      </c>
      <c r="P16" s="104">
        <v>0</v>
      </c>
      <c r="Q16" s="10" t="s">
        <v>241</v>
      </c>
    </row>
    <row r="17" spans="1:17" x14ac:dyDescent="0.25">
      <c r="A17" s="12" t="s">
        <v>183</v>
      </c>
      <c r="B17" s="104">
        <v>0</v>
      </c>
      <c r="C17" s="10" t="s">
        <v>241</v>
      </c>
      <c r="D17" s="104">
        <v>0</v>
      </c>
      <c r="E17" s="10" t="s">
        <v>241</v>
      </c>
      <c r="F17" s="104">
        <v>1.23310514305775</v>
      </c>
      <c r="G17" s="10" t="s">
        <v>159</v>
      </c>
      <c r="H17" s="104">
        <v>0</v>
      </c>
      <c r="I17" s="10" t="s">
        <v>241</v>
      </c>
      <c r="J17" s="104">
        <v>0</v>
      </c>
      <c r="K17" s="10" t="s">
        <v>241</v>
      </c>
      <c r="L17" s="104">
        <v>0</v>
      </c>
      <c r="M17" s="10" t="s">
        <v>159</v>
      </c>
      <c r="N17" s="104">
        <v>0</v>
      </c>
      <c r="O17" s="10" t="s">
        <v>241</v>
      </c>
      <c r="P17" s="104">
        <v>0</v>
      </c>
      <c r="Q17" s="10" t="s">
        <v>241</v>
      </c>
    </row>
    <row r="18" spans="1:17" x14ac:dyDescent="0.25">
      <c r="A18" s="12" t="s">
        <v>184</v>
      </c>
      <c r="B18" s="104">
        <v>0</v>
      </c>
      <c r="C18" s="10" t="s">
        <v>241</v>
      </c>
      <c r="D18" s="104">
        <v>0</v>
      </c>
      <c r="E18" s="10" t="s">
        <v>241</v>
      </c>
      <c r="F18" s="104">
        <v>1.0745173027863</v>
      </c>
      <c r="G18" s="10" t="s">
        <v>159</v>
      </c>
      <c r="H18" s="104">
        <v>0</v>
      </c>
      <c r="I18" s="10" t="s">
        <v>241</v>
      </c>
      <c r="J18" s="104">
        <v>0</v>
      </c>
      <c r="K18" s="10" t="s">
        <v>241</v>
      </c>
      <c r="L18" s="104">
        <v>1.2877530700298701</v>
      </c>
      <c r="M18" s="10" t="s">
        <v>187</v>
      </c>
      <c r="N18" s="104">
        <v>0</v>
      </c>
      <c r="O18" s="10" t="s">
        <v>241</v>
      </c>
      <c r="P18" s="104">
        <v>0</v>
      </c>
      <c r="Q18" s="10" t="s">
        <v>241</v>
      </c>
    </row>
    <row r="19" spans="1:17" x14ac:dyDescent="0.25">
      <c r="A19" s="12" t="s">
        <v>185</v>
      </c>
      <c r="B19" s="104">
        <v>0</v>
      </c>
      <c r="C19" s="10" t="s">
        <v>241</v>
      </c>
      <c r="D19" s="104">
        <v>0</v>
      </c>
      <c r="E19" s="10" t="s">
        <v>241</v>
      </c>
      <c r="F19" s="104">
        <v>0.43128643422486901</v>
      </c>
      <c r="G19" s="10" t="s">
        <v>159</v>
      </c>
      <c r="H19" s="104">
        <v>0</v>
      </c>
      <c r="I19" s="10" t="s">
        <v>241</v>
      </c>
      <c r="J19" s="104">
        <v>0</v>
      </c>
      <c r="K19" s="10" t="s">
        <v>241</v>
      </c>
      <c r="L19" s="104">
        <v>6.1163052523373604</v>
      </c>
      <c r="M19" s="10" t="s">
        <v>187</v>
      </c>
      <c r="N19" s="104">
        <v>0</v>
      </c>
      <c r="O19" s="10" t="s">
        <v>241</v>
      </c>
      <c r="P19" s="104">
        <v>0</v>
      </c>
      <c r="Q19" s="10" t="s">
        <v>241</v>
      </c>
    </row>
    <row r="20" spans="1:17" x14ac:dyDescent="0.25">
      <c r="A20" s="12" t="s">
        <v>186</v>
      </c>
      <c r="B20" s="104">
        <v>0</v>
      </c>
      <c r="C20" s="10" t="s">
        <v>241</v>
      </c>
      <c r="D20" s="104">
        <v>0</v>
      </c>
      <c r="E20" s="10" t="s">
        <v>241</v>
      </c>
      <c r="F20" s="104">
        <v>0.211484819177189</v>
      </c>
      <c r="G20" s="10" t="s">
        <v>159</v>
      </c>
      <c r="H20" s="104">
        <v>0</v>
      </c>
      <c r="I20" s="10" t="s">
        <v>241</v>
      </c>
      <c r="J20" s="104">
        <v>0</v>
      </c>
      <c r="K20" s="10" t="s">
        <v>241</v>
      </c>
      <c r="L20" s="104">
        <v>0</v>
      </c>
      <c r="M20" s="10" t="s">
        <v>300</v>
      </c>
      <c r="N20" s="104">
        <v>0</v>
      </c>
      <c r="O20" s="10" t="s">
        <v>241</v>
      </c>
      <c r="P20" s="104">
        <v>0</v>
      </c>
      <c r="Q20" s="10" t="s">
        <v>241</v>
      </c>
    </row>
    <row r="21" spans="1:17" x14ac:dyDescent="0.25">
      <c r="A21" s="12" t="s">
        <v>188</v>
      </c>
      <c r="B21" s="104">
        <v>0</v>
      </c>
      <c r="C21" s="10" t="s">
        <v>241</v>
      </c>
      <c r="D21" s="104">
        <v>0</v>
      </c>
      <c r="E21" s="10" t="s">
        <v>241</v>
      </c>
      <c r="F21" s="104">
        <v>4.2833439595349999E-2</v>
      </c>
      <c r="G21" s="10" t="s">
        <v>159</v>
      </c>
      <c r="H21" s="104">
        <v>0</v>
      </c>
      <c r="I21" s="10" t="s">
        <v>241</v>
      </c>
      <c r="J21" s="104">
        <v>0</v>
      </c>
      <c r="K21" s="10" t="s">
        <v>241</v>
      </c>
      <c r="L21" s="104">
        <v>0</v>
      </c>
      <c r="M21" s="10" t="s">
        <v>241</v>
      </c>
      <c r="N21" s="104">
        <v>0</v>
      </c>
      <c r="O21" s="10" t="s">
        <v>241</v>
      </c>
      <c r="P21" s="104">
        <v>0</v>
      </c>
      <c r="Q21" s="10" t="s">
        <v>241</v>
      </c>
    </row>
    <row r="22" spans="1:17" x14ac:dyDescent="0.25">
      <c r="A22" s="12" t="s">
        <v>189</v>
      </c>
      <c r="B22" s="104">
        <v>0</v>
      </c>
      <c r="C22" s="10" t="s">
        <v>241</v>
      </c>
      <c r="D22" s="104">
        <v>0</v>
      </c>
      <c r="E22" s="10" t="s">
        <v>241</v>
      </c>
      <c r="F22" s="104">
        <v>0</v>
      </c>
      <c r="G22" s="10" t="s">
        <v>301</v>
      </c>
      <c r="H22" s="104">
        <v>0</v>
      </c>
      <c r="I22" s="10" t="s">
        <v>241</v>
      </c>
      <c r="J22" s="104">
        <v>0</v>
      </c>
      <c r="K22" s="10" t="s">
        <v>241</v>
      </c>
      <c r="L22" s="104">
        <v>0</v>
      </c>
      <c r="M22" s="10" t="s">
        <v>241</v>
      </c>
      <c r="N22" s="104">
        <v>0</v>
      </c>
      <c r="O22" s="10" t="s">
        <v>241</v>
      </c>
      <c r="P22" s="104">
        <v>0</v>
      </c>
      <c r="Q22" s="10" t="s">
        <v>241</v>
      </c>
    </row>
    <row r="23" spans="1:17" x14ac:dyDescent="0.25">
      <c r="A23" s="12" t="s">
        <v>190</v>
      </c>
      <c r="B23" s="104">
        <v>0</v>
      </c>
      <c r="C23" s="10" t="s">
        <v>241</v>
      </c>
      <c r="D23" s="104">
        <v>0</v>
      </c>
      <c r="E23" s="10" t="s">
        <v>241</v>
      </c>
      <c r="F23" s="104">
        <v>0</v>
      </c>
      <c r="G23" s="10" t="s">
        <v>241</v>
      </c>
      <c r="H23" s="104">
        <v>0</v>
      </c>
      <c r="I23" s="10" t="s">
        <v>241</v>
      </c>
      <c r="J23" s="104">
        <v>0</v>
      </c>
      <c r="K23" s="10" t="s">
        <v>241</v>
      </c>
      <c r="L23" s="104">
        <v>0</v>
      </c>
      <c r="M23" s="10" t="s">
        <v>241</v>
      </c>
      <c r="N23" s="104">
        <v>0</v>
      </c>
      <c r="O23" s="10" t="s">
        <v>241</v>
      </c>
      <c r="P23" s="104">
        <v>0</v>
      </c>
      <c r="Q23" s="10" t="s">
        <v>241</v>
      </c>
    </row>
    <row r="24" spans="1:17" x14ac:dyDescent="0.25">
      <c r="A24" s="12" t="s">
        <v>191</v>
      </c>
      <c r="B24" s="104">
        <v>0</v>
      </c>
      <c r="C24" s="10" t="s">
        <v>241</v>
      </c>
      <c r="D24" s="104">
        <v>0</v>
      </c>
      <c r="E24" s="10" t="s">
        <v>241</v>
      </c>
      <c r="F24" s="104">
        <v>0</v>
      </c>
      <c r="G24" s="10" t="s">
        <v>241</v>
      </c>
      <c r="H24" s="104">
        <v>0</v>
      </c>
      <c r="I24" s="10" t="s">
        <v>241</v>
      </c>
      <c r="J24" s="104">
        <v>0</v>
      </c>
      <c r="K24" s="10" t="s">
        <v>241</v>
      </c>
      <c r="L24" s="104">
        <v>0</v>
      </c>
      <c r="M24" s="10" t="s">
        <v>241</v>
      </c>
      <c r="N24" s="104">
        <v>0</v>
      </c>
      <c r="O24" s="10" t="s">
        <v>241</v>
      </c>
      <c r="P24" s="104">
        <v>0</v>
      </c>
      <c r="Q24" s="10" t="s">
        <v>241</v>
      </c>
    </row>
    <row r="25" spans="1:17" x14ac:dyDescent="0.25">
      <c r="A25" s="12" t="s">
        <v>192</v>
      </c>
      <c r="B25" s="104">
        <v>0</v>
      </c>
      <c r="C25" s="10" t="s">
        <v>241</v>
      </c>
      <c r="D25" s="104">
        <v>0</v>
      </c>
      <c r="E25" s="10" t="s">
        <v>241</v>
      </c>
      <c r="F25" s="104">
        <v>0</v>
      </c>
      <c r="G25" s="10" t="s">
        <v>241</v>
      </c>
      <c r="H25" s="104">
        <v>0</v>
      </c>
      <c r="I25" s="10" t="s">
        <v>241</v>
      </c>
      <c r="J25" s="104">
        <v>0</v>
      </c>
      <c r="K25" s="10" t="s">
        <v>241</v>
      </c>
      <c r="L25" s="104">
        <v>0</v>
      </c>
      <c r="M25" s="10" t="s">
        <v>241</v>
      </c>
      <c r="N25" s="104">
        <v>0</v>
      </c>
      <c r="O25" s="10" t="s">
        <v>241</v>
      </c>
      <c r="P25" s="104">
        <v>0</v>
      </c>
      <c r="Q25" s="10" t="s">
        <v>241</v>
      </c>
    </row>
    <row r="26" spans="1:17" x14ac:dyDescent="0.25">
      <c r="A26" s="12" t="s">
        <v>193</v>
      </c>
      <c r="B26" s="104">
        <v>0</v>
      </c>
      <c r="C26" s="10" t="s">
        <v>241</v>
      </c>
      <c r="D26" s="104">
        <v>0</v>
      </c>
      <c r="E26" s="10" t="s">
        <v>241</v>
      </c>
      <c r="F26" s="104">
        <v>0</v>
      </c>
      <c r="G26" s="10" t="s">
        <v>241</v>
      </c>
      <c r="H26" s="104">
        <v>0</v>
      </c>
      <c r="I26" s="10" t="s">
        <v>241</v>
      </c>
      <c r="J26" s="104">
        <v>0</v>
      </c>
      <c r="K26" s="10" t="s">
        <v>241</v>
      </c>
      <c r="L26" s="104">
        <v>0</v>
      </c>
      <c r="M26" s="10" t="s">
        <v>241</v>
      </c>
      <c r="N26" s="104">
        <v>0</v>
      </c>
      <c r="O26" s="10" t="s">
        <v>241</v>
      </c>
      <c r="P26" s="104">
        <v>0</v>
      </c>
      <c r="Q26" s="10" t="s">
        <v>241</v>
      </c>
    </row>
    <row r="27" spans="1:17" x14ac:dyDescent="0.25">
      <c r="A27" s="12" t="s">
        <v>194</v>
      </c>
      <c r="B27" s="104">
        <v>0</v>
      </c>
      <c r="C27" s="10" t="s">
        <v>241</v>
      </c>
      <c r="D27" s="104">
        <v>0</v>
      </c>
      <c r="E27" s="10" t="s">
        <v>241</v>
      </c>
      <c r="F27" s="104">
        <v>0</v>
      </c>
      <c r="G27" s="10" t="s">
        <v>241</v>
      </c>
      <c r="H27" s="104">
        <v>0</v>
      </c>
      <c r="I27" s="10" t="s">
        <v>241</v>
      </c>
      <c r="J27" s="104">
        <v>0</v>
      </c>
      <c r="K27" s="10" t="s">
        <v>241</v>
      </c>
      <c r="L27" s="104">
        <v>0</v>
      </c>
      <c r="M27" s="10" t="s">
        <v>241</v>
      </c>
      <c r="N27" s="104">
        <v>0</v>
      </c>
      <c r="O27" s="10" t="s">
        <v>241</v>
      </c>
      <c r="P27" s="104">
        <v>0</v>
      </c>
      <c r="Q27" s="10" t="s">
        <v>241</v>
      </c>
    </row>
    <row r="28" spans="1:17" x14ac:dyDescent="0.25">
      <c r="A28" s="12" t="s">
        <v>196</v>
      </c>
      <c r="B28" s="104">
        <v>0</v>
      </c>
      <c r="C28" s="10" t="s">
        <v>241</v>
      </c>
      <c r="D28" s="104">
        <v>0</v>
      </c>
      <c r="E28" s="10" t="s">
        <v>241</v>
      </c>
      <c r="F28" s="104">
        <v>0</v>
      </c>
      <c r="G28" s="10" t="s">
        <v>241</v>
      </c>
      <c r="H28" s="104">
        <v>0</v>
      </c>
      <c r="I28" s="10" t="s">
        <v>241</v>
      </c>
      <c r="J28" s="104">
        <v>0</v>
      </c>
      <c r="K28" s="10" t="s">
        <v>241</v>
      </c>
      <c r="L28" s="104">
        <v>0</v>
      </c>
      <c r="M28" s="10" t="s">
        <v>241</v>
      </c>
      <c r="N28" s="104">
        <v>0</v>
      </c>
      <c r="O28" s="10" t="s">
        <v>241</v>
      </c>
      <c r="P28" s="104">
        <v>0</v>
      </c>
      <c r="Q28" s="10" t="s">
        <v>241</v>
      </c>
    </row>
    <row r="29" spans="1:17" x14ac:dyDescent="0.25">
      <c r="A29" s="12" t="s">
        <v>197</v>
      </c>
      <c r="B29" s="104">
        <v>0</v>
      </c>
      <c r="C29" s="10" t="s">
        <v>241</v>
      </c>
      <c r="D29" s="104">
        <v>0</v>
      </c>
      <c r="E29" s="10" t="s">
        <v>241</v>
      </c>
      <c r="F29" s="104">
        <v>0</v>
      </c>
      <c r="G29" s="10" t="s">
        <v>241</v>
      </c>
      <c r="H29" s="104">
        <v>0</v>
      </c>
      <c r="I29" s="10" t="s">
        <v>241</v>
      </c>
      <c r="J29" s="104">
        <v>0</v>
      </c>
      <c r="K29" s="10" t="s">
        <v>241</v>
      </c>
      <c r="L29" s="104">
        <v>0</v>
      </c>
      <c r="M29" s="10" t="s">
        <v>241</v>
      </c>
      <c r="N29" s="104">
        <v>0</v>
      </c>
      <c r="O29" s="10" t="s">
        <v>241</v>
      </c>
      <c r="P29" s="104">
        <v>0</v>
      </c>
      <c r="Q29" s="10" t="s">
        <v>241</v>
      </c>
    </row>
    <row r="30" spans="1:17" x14ac:dyDescent="0.25">
      <c r="A30" s="12" t="s">
        <v>199</v>
      </c>
      <c r="B30" s="104">
        <v>0</v>
      </c>
      <c r="C30" s="10" t="s">
        <v>241</v>
      </c>
      <c r="D30" s="104">
        <v>0</v>
      </c>
      <c r="E30" s="10" t="s">
        <v>241</v>
      </c>
      <c r="F30" s="104">
        <v>0</v>
      </c>
      <c r="G30" s="10" t="s">
        <v>241</v>
      </c>
      <c r="H30" s="104">
        <v>0</v>
      </c>
      <c r="I30" s="10" t="s">
        <v>241</v>
      </c>
      <c r="J30" s="104">
        <v>0</v>
      </c>
      <c r="K30" s="10" t="s">
        <v>241</v>
      </c>
      <c r="L30" s="104">
        <v>0</v>
      </c>
      <c r="M30" s="10" t="s">
        <v>241</v>
      </c>
      <c r="N30" s="104">
        <v>0</v>
      </c>
      <c r="O30" s="10" t="s">
        <v>241</v>
      </c>
      <c r="P30" s="104">
        <v>0</v>
      </c>
      <c r="Q30" s="10" t="s">
        <v>241</v>
      </c>
    </row>
    <row r="31" spans="1:17" x14ac:dyDescent="0.25">
      <c r="A31" s="12" t="s">
        <v>200</v>
      </c>
      <c r="B31" s="104">
        <v>0</v>
      </c>
      <c r="C31" s="10" t="s">
        <v>241</v>
      </c>
      <c r="D31" s="104">
        <v>0</v>
      </c>
      <c r="E31" s="10" t="s">
        <v>241</v>
      </c>
      <c r="F31" s="104">
        <v>0</v>
      </c>
      <c r="G31" s="10" t="s">
        <v>241</v>
      </c>
      <c r="H31" s="104">
        <v>0</v>
      </c>
      <c r="I31" s="10" t="s">
        <v>241</v>
      </c>
      <c r="J31" s="104">
        <v>0</v>
      </c>
      <c r="K31" s="10" t="s">
        <v>241</v>
      </c>
      <c r="L31" s="104">
        <v>0</v>
      </c>
      <c r="M31" s="10" t="s">
        <v>241</v>
      </c>
      <c r="N31" s="104">
        <v>0</v>
      </c>
      <c r="O31" s="10" t="s">
        <v>241</v>
      </c>
      <c r="P31" s="104">
        <v>0</v>
      </c>
      <c r="Q31" s="10" t="s">
        <v>241</v>
      </c>
    </row>
    <row r="32" spans="1:17" x14ac:dyDescent="0.25">
      <c r="A32" s="15" t="s">
        <v>203</v>
      </c>
      <c r="B32" s="105">
        <v>0</v>
      </c>
      <c r="C32" s="14" t="s">
        <v>241</v>
      </c>
      <c r="D32" s="105">
        <v>0</v>
      </c>
      <c r="E32" s="14" t="s">
        <v>241</v>
      </c>
      <c r="F32" s="105">
        <v>0.11982585309350401</v>
      </c>
      <c r="G32" s="14" t="s">
        <v>229</v>
      </c>
      <c r="H32" s="105">
        <v>0</v>
      </c>
      <c r="I32" s="14" t="s">
        <v>241</v>
      </c>
      <c r="J32" s="105">
        <v>0</v>
      </c>
      <c r="K32" s="14" t="s">
        <v>241</v>
      </c>
      <c r="L32" s="105">
        <v>0</v>
      </c>
      <c r="M32" s="14" t="s">
        <v>241</v>
      </c>
      <c r="N32" s="105">
        <v>0</v>
      </c>
      <c r="O32" s="14" t="s">
        <v>241</v>
      </c>
      <c r="P32" s="105">
        <v>0</v>
      </c>
      <c r="Q32" s="14" t="s">
        <v>241</v>
      </c>
    </row>
    <row r="34" spans="1:2" x14ac:dyDescent="0.25">
      <c r="A34" s="16" t="s">
        <v>204</v>
      </c>
      <c r="B34" s="16" t="s">
        <v>230</v>
      </c>
    </row>
    <row r="36" spans="1:2" x14ac:dyDescent="0.25">
      <c r="B36" s="16" t="s">
        <v>302</v>
      </c>
    </row>
    <row r="37" spans="1:2" x14ac:dyDescent="0.25">
      <c r="B37" s="16" t="s">
        <v>303</v>
      </c>
    </row>
    <row r="38" spans="1:2" x14ac:dyDescent="0.25">
      <c r="B38" s="16" t="s">
        <v>304</v>
      </c>
    </row>
    <row r="39" spans="1:2" x14ac:dyDescent="0.25">
      <c r="B39" s="16" t="s">
        <v>305</v>
      </c>
    </row>
    <row r="40" spans="1:2" x14ac:dyDescent="0.25">
      <c r="B40" s="16" t="s">
        <v>306</v>
      </c>
    </row>
    <row r="42" spans="1:2" x14ac:dyDescent="0.25">
      <c r="B42" s="16" t="s">
        <v>244</v>
      </c>
    </row>
    <row r="45" spans="1:2" x14ac:dyDescent="0.25">
      <c r="A45" s="17" t="str">
        <f>HYPERLINK("#'INTERACTIVE_GAMING 14'!A2", "&lt;&lt;&lt; Previous table")</f>
        <v>&lt;&lt;&lt; Previous table</v>
      </c>
    </row>
    <row r="46" spans="1:2" x14ac:dyDescent="0.25">
      <c r="A46" s="17" t="str">
        <f>HYPERLINK("#'KENO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S45"/>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HYPERLINK("#'INDEX'!B51", "Link to index")</f>
        <v>Link to index</v>
      </c>
    </row>
    <row r="2" spans="1:19" ht="15.75" customHeight="1" x14ac:dyDescent="0.25">
      <c r="A2" s="287" t="s">
        <v>311</v>
      </c>
      <c r="B2" s="286"/>
      <c r="C2" s="286"/>
      <c r="D2" s="286"/>
      <c r="E2" s="286"/>
      <c r="F2" s="286"/>
      <c r="G2" s="286"/>
      <c r="H2" s="286"/>
      <c r="I2" s="286"/>
      <c r="J2" s="286"/>
      <c r="K2" s="286"/>
      <c r="L2" s="286"/>
      <c r="M2" s="286"/>
      <c r="N2" s="286"/>
      <c r="O2" s="286"/>
      <c r="P2" s="286"/>
      <c r="Q2" s="286"/>
      <c r="R2" s="286"/>
      <c r="S2" s="286"/>
    </row>
    <row r="3" spans="1:19" ht="15.75" customHeight="1" x14ac:dyDescent="0.25">
      <c r="A3" s="287" t="s">
        <v>69</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106">
        <v>0</v>
      </c>
      <c r="C7" s="10" t="s">
        <v>159</v>
      </c>
      <c r="D7" s="106">
        <v>349.34899999999999</v>
      </c>
      <c r="E7" s="10" t="s">
        <v>159</v>
      </c>
      <c r="F7" s="106">
        <v>0</v>
      </c>
      <c r="G7" s="10" t="s">
        <v>159</v>
      </c>
      <c r="H7" s="106">
        <v>0</v>
      </c>
      <c r="I7" s="10" t="s">
        <v>159</v>
      </c>
      <c r="J7" s="106">
        <v>70.424999999999997</v>
      </c>
      <c r="K7" s="10" t="s">
        <v>159</v>
      </c>
      <c r="L7" s="106">
        <v>13.657999999999999</v>
      </c>
      <c r="M7" s="10" t="s">
        <v>159</v>
      </c>
      <c r="N7" s="106">
        <v>39.917000000000002</v>
      </c>
      <c r="O7" s="10" t="s">
        <v>159</v>
      </c>
      <c r="P7" s="106">
        <v>0</v>
      </c>
      <c r="Q7" s="10" t="s">
        <v>241</v>
      </c>
      <c r="R7" s="106">
        <v>473.34899999999999</v>
      </c>
      <c r="S7" s="10" t="s">
        <v>159</v>
      </c>
    </row>
    <row r="8" spans="1:19" x14ac:dyDescent="0.25">
      <c r="A8" s="12" t="s">
        <v>171</v>
      </c>
      <c r="B8" s="106">
        <v>0</v>
      </c>
      <c r="C8" s="10" t="s">
        <v>159</v>
      </c>
      <c r="D8" s="106">
        <v>352.12</v>
      </c>
      <c r="E8" s="10" t="s">
        <v>159</v>
      </c>
      <c r="F8" s="106">
        <v>0</v>
      </c>
      <c r="G8" s="10" t="s">
        <v>159</v>
      </c>
      <c r="H8" s="106">
        <v>0</v>
      </c>
      <c r="I8" s="10" t="s">
        <v>159</v>
      </c>
      <c r="J8" s="106">
        <v>70.430999999999997</v>
      </c>
      <c r="K8" s="10" t="s">
        <v>159</v>
      </c>
      <c r="L8" s="106">
        <v>50.146000000000001</v>
      </c>
      <c r="M8" s="10" t="s">
        <v>159</v>
      </c>
      <c r="N8" s="106">
        <v>31.343</v>
      </c>
      <c r="O8" s="10" t="s">
        <v>159</v>
      </c>
      <c r="P8" s="106">
        <v>0</v>
      </c>
      <c r="Q8" s="10" t="s">
        <v>241</v>
      </c>
      <c r="R8" s="106">
        <v>504.04</v>
      </c>
      <c r="S8" s="10" t="s">
        <v>159</v>
      </c>
    </row>
    <row r="9" spans="1:19" x14ac:dyDescent="0.25">
      <c r="A9" s="12" t="s">
        <v>172</v>
      </c>
      <c r="B9" s="106">
        <v>0</v>
      </c>
      <c r="C9" s="10" t="s">
        <v>159</v>
      </c>
      <c r="D9" s="106">
        <v>360.7</v>
      </c>
      <c r="E9" s="10" t="s">
        <v>159</v>
      </c>
      <c r="F9" s="106">
        <v>0</v>
      </c>
      <c r="G9" s="10" t="s">
        <v>159</v>
      </c>
      <c r="H9" s="106">
        <v>0</v>
      </c>
      <c r="I9" s="10" t="s">
        <v>159</v>
      </c>
      <c r="J9" s="106">
        <v>71.960999999999999</v>
      </c>
      <c r="K9" s="10" t="s">
        <v>159</v>
      </c>
      <c r="L9" s="106">
        <v>56.731000000000002</v>
      </c>
      <c r="M9" s="10" t="s">
        <v>159</v>
      </c>
      <c r="N9" s="106">
        <v>29.704000000000001</v>
      </c>
      <c r="O9" s="10" t="s">
        <v>159</v>
      </c>
      <c r="P9" s="106">
        <v>0</v>
      </c>
      <c r="Q9" s="10" t="s">
        <v>241</v>
      </c>
      <c r="R9" s="106">
        <v>519.096</v>
      </c>
      <c r="S9" s="10" t="s">
        <v>159</v>
      </c>
    </row>
    <row r="10" spans="1:19" x14ac:dyDescent="0.25">
      <c r="A10" s="12" t="s">
        <v>173</v>
      </c>
      <c r="B10" s="106">
        <v>0</v>
      </c>
      <c r="C10" s="10" t="s">
        <v>159</v>
      </c>
      <c r="D10" s="106">
        <v>384.4</v>
      </c>
      <c r="E10" s="10" t="s">
        <v>159</v>
      </c>
      <c r="F10" s="106">
        <v>0</v>
      </c>
      <c r="G10" s="10" t="s">
        <v>159</v>
      </c>
      <c r="H10" s="106">
        <v>152.595</v>
      </c>
      <c r="I10" s="10" t="s">
        <v>159</v>
      </c>
      <c r="J10" s="106">
        <v>71.817999999999998</v>
      </c>
      <c r="K10" s="10" t="s">
        <v>159</v>
      </c>
      <c r="L10" s="106">
        <v>64.03</v>
      </c>
      <c r="M10" s="10" t="s">
        <v>159</v>
      </c>
      <c r="N10" s="106">
        <v>28.504999999999999</v>
      </c>
      <c r="O10" s="10" t="s">
        <v>159</v>
      </c>
      <c r="P10" s="106">
        <v>0</v>
      </c>
      <c r="Q10" s="10" t="s">
        <v>241</v>
      </c>
      <c r="R10" s="106">
        <v>701.34799999999996</v>
      </c>
      <c r="S10" s="10" t="s">
        <v>159</v>
      </c>
    </row>
    <row r="11" spans="1:19" x14ac:dyDescent="0.25">
      <c r="A11" s="12" t="s">
        <v>174</v>
      </c>
      <c r="B11" s="106">
        <v>0</v>
      </c>
      <c r="C11" s="10" t="s">
        <v>159</v>
      </c>
      <c r="D11" s="106">
        <v>358.5</v>
      </c>
      <c r="E11" s="10" t="s">
        <v>159</v>
      </c>
      <c r="F11" s="106">
        <v>0</v>
      </c>
      <c r="G11" s="10" t="s">
        <v>159</v>
      </c>
      <c r="H11" s="106">
        <v>200.916</v>
      </c>
      <c r="I11" s="10" t="s">
        <v>159</v>
      </c>
      <c r="J11" s="106">
        <v>69.308000000000007</v>
      </c>
      <c r="K11" s="10" t="s">
        <v>159</v>
      </c>
      <c r="L11" s="106">
        <v>66.86</v>
      </c>
      <c r="M11" s="10" t="s">
        <v>159</v>
      </c>
      <c r="N11" s="106">
        <v>28.675000000000001</v>
      </c>
      <c r="O11" s="10" t="s">
        <v>159</v>
      </c>
      <c r="P11" s="106">
        <v>0</v>
      </c>
      <c r="Q11" s="10" t="s">
        <v>241</v>
      </c>
      <c r="R11" s="106">
        <v>724.25900000000001</v>
      </c>
      <c r="S11" s="10" t="s">
        <v>159</v>
      </c>
    </row>
    <row r="12" spans="1:19" x14ac:dyDescent="0.25">
      <c r="A12" s="12" t="s">
        <v>175</v>
      </c>
      <c r="B12" s="106">
        <v>0</v>
      </c>
      <c r="C12" s="10" t="s">
        <v>159</v>
      </c>
      <c r="D12" s="106">
        <v>365.8</v>
      </c>
      <c r="E12" s="10" t="s">
        <v>159</v>
      </c>
      <c r="F12" s="106">
        <v>0</v>
      </c>
      <c r="G12" s="10" t="s">
        <v>159</v>
      </c>
      <c r="H12" s="106">
        <v>198.679</v>
      </c>
      <c r="I12" s="10" t="s">
        <v>159</v>
      </c>
      <c r="J12" s="106">
        <v>68.62</v>
      </c>
      <c r="K12" s="10" t="s">
        <v>159</v>
      </c>
      <c r="L12" s="106">
        <v>62.515999999999998</v>
      </c>
      <c r="M12" s="10" t="s">
        <v>159</v>
      </c>
      <c r="N12" s="106">
        <v>27.245999999999999</v>
      </c>
      <c r="O12" s="10" t="s">
        <v>159</v>
      </c>
      <c r="P12" s="106">
        <v>0</v>
      </c>
      <c r="Q12" s="10" t="s">
        <v>241</v>
      </c>
      <c r="R12" s="106">
        <v>722.86099999999999</v>
      </c>
      <c r="S12" s="10" t="s">
        <v>159</v>
      </c>
    </row>
    <row r="13" spans="1:19" x14ac:dyDescent="0.25">
      <c r="A13" s="12" t="s">
        <v>176</v>
      </c>
      <c r="B13" s="106">
        <v>0</v>
      </c>
      <c r="C13" s="10" t="s">
        <v>159</v>
      </c>
      <c r="D13" s="106">
        <v>340.8</v>
      </c>
      <c r="E13" s="10" t="s">
        <v>159</v>
      </c>
      <c r="F13" s="106">
        <v>0</v>
      </c>
      <c r="G13" s="10" t="s">
        <v>159</v>
      </c>
      <c r="H13" s="106">
        <v>219.44499999999999</v>
      </c>
      <c r="I13" s="10" t="s">
        <v>159</v>
      </c>
      <c r="J13" s="106">
        <v>61.689</v>
      </c>
      <c r="K13" s="10" t="s">
        <v>159</v>
      </c>
      <c r="L13" s="106">
        <v>64.512</v>
      </c>
      <c r="M13" s="10" t="s">
        <v>159</v>
      </c>
      <c r="N13" s="106">
        <v>28.481000000000002</v>
      </c>
      <c r="O13" s="10" t="s">
        <v>159</v>
      </c>
      <c r="P13" s="106">
        <v>0</v>
      </c>
      <c r="Q13" s="10" t="s">
        <v>241</v>
      </c>
      <c r="R13" s="106">
        <v>714.92700000000002</v>
      </c>
      <c r="S13" s="10" t="s">
        <v>159</v>
      </c>
    </row>
    <row r="14" spans="1:19" x14ac:dyDescent="0.25">
      <c r="A14" s="12" t="s">
        <v>177</v>
      </c>
      <c r="B14" s="106">
        <v>2.206</v>
      </c>
      <c r="C14" s="10" t="s">
        <v>159</v>
      </c>
      <c r="D14" s="106">
        <v>0</v>
      </c>
      <c r="E14" s="10" t="s">
        <v>179</v>
      </c>
      <c r="F14" s="106">
        <v>0</v>
      </c>
      <c r="G14" s="10" t="s">
        <v>159</v>
      </c>
      <c r="H14" s="106">
        <v>237.24299999999999</v>
      </c>
      <c r="I14" s="10" t="s">
        <v>159</v>
      </c>
      <c r="J14" s="106">
        <v>64.837999999999994</v>
      </c>
      <c r="K14" s="10" t="s">
        <v>159</v>
      </c>
      <c r="L14" s="106">
        <v>64.635999999999996</v>
      </c>
      <c r="M14" s="10" t="s">
        <v>159</v>
      </c>
      <c r="N14" s="106">
        <v>28.547000000000001</v>
      </c>
      <c r="O14" s="10" t="s">
        <v>159</v>
      </c>
      <c r="P14" s="106">
        <v>0</v>
      </c>
      <c r="Q14" s="10" t="s">
        <v>241</v>
      </c>
      <c r="R14" s="106">
        <v>397.47</v>
      </c>
      <c r="S14" s="10" t="s">
        <v>181</v>
      </c>
    </row>
    <row r="15" spans="1:19" x14ac:dyDescent="0.25">
      <c r="A15" s="12" t="s">
        <v>178</v>
      </c>
      <c r="B15" s="106">
        <v>2.3069999999999999</v>
      </c>
      <c r="C15" s="10" t="s">
        <v>159</v>
      </c>
      <c r="D15" s="106">
        <v>336</v>
      </c>
      <c r="E15" s="10" t="s">
        <v>159</v>
      </c>
      <c r="F15" s="106">
        <v>0</v>
      </c>
      <c r="G15" s="10" t="s">
        <v>159</v>
      </c>
      <c r="H15" s="106">
        <v>254.75</v>
      </c>
      <c r="I15" s="10" t="s">
        <v>159</v>
      </c>
      <c r="J15" s="106">
        <v>67.155000000000001</v>
      </c>
      <c r="K15" s="10" t="s">
        <v>159</v>
      </c>
      <c r="L15" s="106">
        <v>65.793999999999997</v>
      </c>
      <c r="M15" s="10" t="s">
        <v>159</v>
      </c>
      <c r="N15" s="106">
        <v>25.509</v>
      </c>
      <c r="O15" s="10" t="s">
        <v>159</v>
      </c>
      <c r="P15" s="106">
        <v>0</v>
      </c>
      <c r="Q15" s="10" t="s">
        <v>241</v>
      </c>
      <c r="R15" s="106">
        <v>751.51499999999999</v>
      </c>
      <c r="S15" s="10" t="s">
        <v>159</v>
      </c>
    </row>
    <row r="16" spans="1:19" x14ac:dyDescent="0.25">
      <c r="A16" s="12" t="s">
        <v>182</v>
      </c>
      <c r="B16" s="106">
        <v>2.1240000000000001</v>
      </c>
      <c r="C16" s="10" t="s">
        <v>159</v>
      </c>
      <c r="D16" s="106">
        <v>339.6</v>
      </c>
      <c r="E16" s="10" t="s">
        <v>159</v>
      </c>
      <c r="F16" s="106">
        <v>0</v>
      </c>
      <c r="G16" s="10" t="s">
        <v>159</v>
      </c>
      <c r="H16" s="106">
        <v>277.52199999999999</v>
      </c>
      <c r="I16" s="10" t="s">
        <v>159</v>
      </c>
      <c r="J16" s="106">
        <v>70.424999999999997</v>
      </c>
      <c r="K16" s="10" t="s">
        <v>159</v>
      </c>
      <c r="L16" s="106">
        <v>69.102999999999994</v>
      </c>
      <c r="M16" s="10" t="s">
        <v>159</v>
      </c>
      <c r="N16" s="106">
        <v>27.968</v>
      </c>
      <c r="O16" s="10" t="s">
        <v>159</v>
      </c>
      <c r="P16" s="106">
        <v>0</v>
      </c>
      <c r="Q16" s="10" t="s">
        <v>241</v>
      </c>
      <c r="R16" s="106">
        <v>786.74199999999996</v>
      </c>
      <c r="S16" s="10" t="s">
        <v>159</v>
      </c>
    </row>
    <row r="17" spans="1:19" x14ac:dyDescent="0.25">
      <c r="A17" s="12" t="s">
        <v>183</v>
      </c>
      <c r="B17" s="106">
        <v>2.637</v>
      </c>
      <c r="C17" s="10" t="s">
        <v>159</v>
      </c>
      <c r="D17" s="106">
        <v>348.03300000000002</v>
      </c>
      <c r="E17" s="10" t="s">
        <v>159</v>
      </c>
      <c r="F17" s="106">
        <v>0</v>
      </c>
      <c r="G17" s="10" t="s">
        <v>159</v>
      </c>
      <c r="H17" s="106">
        <v>314.65199999999999</v>
      </c>
      <c r="I17" s="10" t="s">
        <v>159</v>
      </c>
      <c r="J17" s="106">
        <v>73.820999999999998</v>
      </c>
      <c r="K17" s="10" t="s">
        <v>159</v>
      </c>
      <c r="L17" s="106">
        <v>78.781999999999996</v>
      </c>
      <c r="M17" s="10" t="s">
        <v>159</v>
      </c>
      <c r="N17" s="106">
        <v>27.262</v>
      </c>
      <c r="O17" s="10" t="s">
        <v>159</v>
      </c>
      <c r="P17" s="106">
        <v>0</v>
      </c>
      <c r="Q17" s="10" t="s">
        <v>241</v>
      </c>
      <c r="R17" s="106">
        <v>845.18700000000001</v>
      </c>
      <c r="S17" s="10" t="s">
        <v>159</v>
      </c>
    </row>
    <row r="18" spans="1:19" x14ac:dyDescent="0.25">
      <c r="A18" s="12" t="s">
        <v>184</v>
      </c>
      <c r="B18" s="106">
        <v>2.5939999999999999</v>
      </c>
      <c r="C18" s="10" t="s">
        <v>159</v>
      </c>
      <c r="D18" s="106">
        <v>338.26600000000002</v>
      </c>
      <c r="E18" s="10" t="s">
        <v>159</v>
      </c>
      <c r="F18" s="106">
        <v>0</v>
      </c>
      <c r="G18" s="10" t="s">
        <v>159</v>
      </c>
      <c r="H18" s="106">
        <v>335.22899999999998</v>
      </c>
      <c r="I18" s="10" t="s">
        <v>159</v>
      </c>
      <c r="J18" s="106">
        <v>76.581000000000003</v>
      </c>
      <c r="K18" s="10" t="s">
        <v>159</v>
      </c>
      <c r="L18" s="106">
        <v>82.143929999999997</v>
      </c>
      <c r="M18" s="10" t="s">
        <v>159</v>
      </c>
      <c r="N18" s="106">
        <v>26.933</v>
      </c>
      <c r="O18" s="10" t="s">
        <v>159</v>
      </c>
      <c r="P18" s="106">
        <v>0</v>
      </c>
      <c r="Q18" s="10" t="s">
        <v>241</v>
      </c>
      <c r="R18" s="106">
        <v>861.74693000000002</v>
      </c>
      <c r="S18" s="10" t="s">
        <v>159</v>
      </c>
    </row>
    <row r="19" spans="1:19" x14ac:dyDescent="0.25">
      <c r="A19" s="12" t="s">
        <v>185</v>
      </c>
      <c r="B19" s="106">
        <v>3.4969999999999999</v>
      </c>
      <c r="C19" s="10" t="s">
        <v>159</v>
      </c>
      <c r="D19" s="106">
        <v>347.78699999999998</v>
      </c>
      <c r="E19" s="10" t="s">
        <v>159</v>
      </c>
      <c r="F19" s="106">
        <v>0</v>
      </c>
      <c r="G19" s="10" t="s">
        <v>159</v>
      </c>
      <c r="H19" s="106">
        <v>332.89600000000002</v>
      </c>
      <c r="I19" s="10" t="s">
        <v>159</v>
      </c>
      <c r="J19" s="106">
        <v>78.522999999999996</v>
      </c>
      <c r="K19" s="10" t="s">
        <v>159</v>
      </c>
      <c r="L19" s="106">
        <v>0</v>
      </c>
      <c r="M19" s="10" t="s">
        <v>179</v>
      </c>
      <c r="N19" s="106">
        <v>29.550999999999998</v>
      </c>
      <c r="O19" s="10" t="s">
        <v>159</v>
      </c>
      <c r="P19" s="106">
        <v>0</v>
      </c>
      <c r="Q19" s="10" t="s">
        <v>241</v>
      </c>
      <c r="R19" s="106">
        <v>792.25400000000002</v>
      </c>
      <c r="S19" s="10" t="s">
        <v>181</v>
      </c>
    </row>
    <row r="20" spans="1:19" x14ac:dyDescent="0.25">
      <c r="A20" s="12" t="s">
        <v>186</v>
      </c>
      <c r="B20" s="106">
        <v>3.3479999999999999</v>
      </c>
      <c r="C20" s="10" t="s">
        <v>159</v>
      </c>
      <c r="D20" s="106">
        <v>351.5</v>
      </c>
      <c r="E20" s="10" t="s">
        <v>159</v>
      </c>
      <c r="F20" s="106">
        <v>36.338403999999997</v>
      </c>
      <c r="G20" s="10" t="s">
        <v>180</v>
      </c>
      <c r="H20" s="106">
        <v>342.40409449999999</v>
      </c>
      <c r="I20" s="10" t="s">
        <v>159</v>
      </c>
      <c r="J20" s="106">
        <v>79.506</v>
      </c>
      <c r="K20" s="10" t="s">
        <v>159</v>
      </c>
      <c r="L20" s="106">
        <v>0</v>
      </c>
      <c r="M20" s="10" t="s">
        <v>179</v>
      </c>
      <c r="N20" s="106">
        <v>27.15</v>
      </c>
      <c r="O20" s="10" t="s">
        <v>159</v>
      </c>
      <c r="P20" s="106">
        <v>0</v>
      </c>
      <c r="Q20" s="10" t="s">
        <v>241</v>
      </c>
      <c r="R20" s="106">
        <v>840.24649850000003</v>
      </c>
      <c r="S20" s="10" t="s">
        <v>181</v>
      </c>
    </row>
    <row r="21" spans="1:19" x14ac:dyDescent="0.25">
      <c r="A21" s="12" t="s">
        <v>188</v>
      </c>
      <c r="B21" s="106">
        <v>3.4649999999999999</v>
      </c>
      <c r="C21" s="10" t="s">
        <v>159</v>
      </c>
      <c r="D21" s="106">
        <v>443.60199999999998</v>
      </c>
      <c r="E21" s="10" t="s">
        <v>159</v>
      </c>
      <c r="F21" s="106">
        <v>38.228532999999999</v>
      </c>
      <c r="G21" s="10" t="s">
        <v>159</v>
      </c>
      <c r="H21" s="106">
        <v>370.19200000000001</v>
      </c>
      <c r="I21" s="10" t="s">
        <v>159</v>
      </c>
      <c r="J21" s="106">
        <v>90.753</v>
      </c>
      <c r="K21" s="10" t="s">
        <v>159</v>
      </c>
      <c r="L21" s="106">
        <v>0</v>
      </c>
      <c r="M21" s="10" t="s">
        <v>179</v>
      </c>
      <c r="N21" s="106">
        <v>27.228000000000002</v>
      </c>
      <c r="O21" s="10" t="s">
        <v>159</v>
      </c>
      <c r="P21" s="106">
        <v>0</v>
      </c>
      <c r="Q21" s="10" t="s">
        <v>241</v>
      </c>
      <c r="R21" s="106">
        <v>973.46853299999998</v>
      </c>
      <c r="S21" s="10" t="s">
        <v>181</v>
      </c>
    </row>
    <row r="22" spans="1:19" x14ac:dyDescent="0.25">
      <c r="A22" s="12" t="s">
        <v>189</v>
      </c>
      <c r="B22" s="106">
        <v>3.3</v>
      </c>
      <c r="C22" s="10" t="s">
        <v>159</v>
      </c>
      <c r="D22" s="106">
        <v>461.95299999999997</v>
      </c>
      <c r="E22" s="10" t="s">
        <v>159</v>
      </c>
      <c r="F22" s="106">
        <v>38.568621</v>
      </c>
      <c r="G22" s="10" t="s">
        <v>159</v>
      </c>
      <c r="H22" s="106">
        <v>366.65</v>
      </c>
      <c r="I22" s="10" t="s">
        <v>159</v>
      </c>
      <c r="J22" s="106">
        <v>92.566000000000003</v>
      </c>
      <c r="K22" s="10" t="s">
        <v>159</v>
      </c>
      <c r="L22" s="106">
        <v>0</v>
      </c>
      <c r="M22" s="10" t="s">
        <v>179</v>
      </c>
      <c r="N22" s="106">
        <v>24.022017000000002</v>
      </c>
      <c r="O22" s="10" t="s">
        <v>159</v>
      </c>
      <c r="P22" s="106">
        <v>0</v>
      </c>
      <c r="Q22" s="10" t="s">
        <v>241</v>
      </c>
      <c r="R22" s="106">
        <v>987.05963799999995</v>
      </c>
      <c r="S22" s="10" t="s">
        <v>181</v>
      </c>
    </row>
    <row r="23" spans="1:19" x14ac:dyDescent="0.25">
      <c r="A23" s="12" t="s">
        <v>190</v>
      </c>
      <c r="B23" s="106">
        <v>3.7</v>
      </c>
      <c r="C23" s="10" t="s">
        <v>159</v>
      </c>
      <c r="D23" s="106">
        <v>509.40199999999999</v>
      </c>
      <c r="E23" s="10" t="s">
        <v>159</v>
      </c>
      <c r="F23" s="106">
        <v>37.291196999999997</v>
      </c>
      <c r="G23" s="10" t="s">
        <v>159</v>
      </c>
      <c r="H23" s="106">
        <v>401.96300000000002</v>
      </c>
      <c r="I23" s="10" t="s">
        <v>159</v>
      </c>
      <c r="J23" s="106">
        <v>95.866</v>
      </c>
      <c r="K23" s="10" t="s">
        <v>159</v>
      </c>
      <c r="L23" s="106">
        <v>0</v>
      </c>
      <c r="M23" s="10" t="s">
        <v>179</v>
      </c>
      <c r="N23" s="106">
        <v>23.707999999999998</v>
      </c>
      <c r="O23" s="10" t="s">
        <v>159</v>
      </c>
      <c r="P23" s="106">
        <v>0</v>
      </c>
      <c r="Q23" s="10" t="s">
        <v>241</v>
      </c>
      <c r="R23" s="106">
        <v>1071.9301969999999</v>
      </c>
      <c r="S23" s="10" t="s">
        <v>181</v>
      </c>
    </row>
    <row r="24" spans="1:19" x14ac:dyDescent="0.25">
      <c r="A24" s="12" t="s">
        <v>191</v>
      </c>
      <c r="B24" s="106">
        <v>3.8</v>
      </c>
      <c r="C24" s="10" t="s">
        <v>159</v>
      </c>
      <c r="D24" s="106">
        <v>542.95799999999997</v>
      </c>
      <c r="E24" s="10" t="s">
        <v>159</v>
      </c>
      <c r="F24" s="106">
        <v>45.953215999999998</v>
      </c>
      <c r="G24" s="10" t="s">
        <v>159</v>
      </c>
      <c r="H24" s="106">
        <v>425.44499999999999</v>
      </c>
      <c r="I24" s="10" t="s">
        <v>159</v>
      </c>
      <c r="J24" s="106">
        <v>99.406999999999996</v>
      </c>
      <c r="K24" s="10" t="s">
        <v>159</v>
      </c>
      <c r="L24" s="106">
        <v>0</v>
      </c>
      <c r="M24" s="10" t="s">
        <v>179</v>
      </c>
      <c r="N24" s="106">
        <v>29.114000000000001</v>
      </c>
      <c r="O24" s="10" t="s">
        <v>187</v>
      </c>
      <c r="P24" s="106">
        <v>0</v>
      </c>
      <c r="Q24" s="10" t="s">
        <v>241</v>
      </c>
      <c r="R24" s="106">
        <v>1146.677216</v>
      </c>
      <c r="S24" s="10" t="s">
        <v>181</v>
      </c>
    </row>
    <row r="25" spans="1:19" x14ac:dyDescent="0.25">
      <c r="A25" s="12" t="s">
        <v>192</v>
      </c>
      <c r="B25" s="106">
        <v>4.05</v>
      </c>
      <c r="C25" s="10" t="s">
        <v>159</v>
      </c>
      <c r="D25" s="106">
        <v>545.16700000000003</v>
      </c>
      <c r="E25" s="10" t="s">
        <v>159</v>
      </c>
      <c r="F25" s="106">
        <v>50.981361</v>
      </c>
      <c r="G25" s="10" t="s">
        <v>159</v>
      </c>
      <c r="H25" s="106">
        <v>441.15899999999999</v>
      </c>
      <c r="I25" s="10" t="s">
        <v>159</v>
      </c>
      <c r="J25" s="106">
        <v>104.922</v>
      </c>
      <c r="K25" s="10" t="s">
        <v>159</v>
      </c>
      <c r="L25" s="106">
        <v>0</v>
      </c>
      <c r="M25" s="10" t="s">
        <v>179</v>
      </c>
      <c r="N25" s="106">
        <v>58.292000000000002</v>
      </c>
      <c r="O25" s="10" t="s">
        <v>159</v>
      </c>
      <c r="P25" s="106">
        <v>0</v>
      </c>
      <c r="Q25" s="10" t="s">
        <v>241</v>
      </c>
      <c r="R25" s="106">
        <v>1204.571361</v>
      </c>
      <c r="S25" s="10" t="s">
        <v>181</v>
      </c>
    </row>
    <row r="26" spans="1:19" x14ac:dyDescent="0.25">
      <c r="A26" s="12" t="s">
        <v>193</v>
      </c>
      <c r="B26" s="106">
        <v>4.1580000000000004</v>
      </c>
      <c r="C26" s="10" t="s">
        <v>159</v>
      </c>
      <c r="D26" s="106">
        <v>538.54499999999996</v>
      </c>
      <c r="E26" s="10" t="s">
        <v>159</v>
      </c>
      <c r="F26" s="106">
        <v>51.610408</v>
      </c>
      <c r="G26" s="10" t="s">
        <v>159</v>
      </c>
      <c r="H26" s="106">
        <v>443.54399999999998</v>
      </c>
      <c r="I26" s="10" t="s">
        <v>159</v>
      </c>
      <c r="J26" s="106">
        <v>103.336</v>
      </c>
      <c r="K26" s="10" t="s">
        <v>159</v>
      </c>
      <c r="L26" s="106">
        <v>0</v>
      </c>
      <c r="M26" s="10" t="s">
        <v>179</v>
      </c>
      <c r="N26" s="106">
        <v>62.3007274</v>
      </c>
      <c r="O26" s="10" t="s">
        <v>159</v>
      </c>
      <c r="P26" s="106">
        <v>0</v>
      </c>
      <c r="Q26" s="10" t="s">
        <v>241</v>
      </c>
      <c r="R26" s="106">
        <v>1203.4941354</v>
      </c>
      <c r="S26" s="10" t="s">
        <v>181</v>
      </c>
    </row>
    <row r="27" spans="1:19" x14ac:dyDescent="0.25">
      <c r="A27" s="12" t="s">
        <v>194</v>
      </c>
      <c r="B27" s="106">
        <v>3.9529999999999998</v>
      </c>
      <c r="C27" s="10" t="s">
        <v>159</v>
      </c>
      <c r="D27" s="106">
        <v>576.35299999999995</v>
      </c>
      <c r="E27" s="10" t="s">
        <v>159</v>
      </c>
      <c r="F27" s="106">
        <v>50.962933999999997</v>
      </c>
      <c r="G27" s="10" t="s">
        <v>159</v>
      </c>
      <c r="H27" s="106">
        <v>425.52300000000002</v>
      </c>
      <c r="I27" s="10" t="s">
        <v>159</v>
      </c>
      <c r="J27" s="106">
        <v>109.18300000000001</v>
      </c>
      <c r="K27" s="10" t="s">
        <v>159</v>
      </c>
      <c r="L27" s="106">
        <v>0</v>
      </c>
      <c r="M27" s="10" t="s">
        <v>179</v>
      </c>
      <c r="N27" s="106">
        <v>69.349000000000004</v>
      </c>
      <c r="O27" s="10" t="s">
        <v>159</v>
      </c>
      <c r="P27" s="106">
        <v>0</v>
      </c>
      <c r="Q27" s="10" t="s">
        <v>241</v>
      </c>
      <c r="R27" s="106">
        <v>1235.323934</v>
      </c>
      <c r="S27" s="10" t="s">
        <v>181</v>
      </c>
    </row>
    <row r="28" spans="1:19" x14ac:dyDescent="0.25">
      <c r="A28" s="12" t="s">
        <v>196</v>
      </c>
      <c r="B28" s="106">
        <v>5.2190000000000003</v>
      </c>
      <c r="C28" s="10" t="s">
        <v>159</v>
      </c>
      <c r="D28" s="106">
        <v>617.88499999999999</v>
      </c>
      <c r="E28" s="10" t="s">
        <v>159</v>
      </c>
      <c r="F28" s="106">
        <v>48.021850000000001</v>
      </c>
      <c r="G28" s="10" t="s">
        <v>159</v>
      </c>
      <c r="H28" s="106">
        <v>400.00599999999997</v>
      </c>
      <c r="I28" s="10" t="s">
        <v>159</v>
      </c>
      <c r="J28" s="106">
        <v>112.907</v>
      </c>
      <c r="K28" s="10" t="s">
        <v>159</v>
      </c>
      <c r="L28" s="106">
        <v>0</v>
      </c>
      <c r="M28" s="10" t="s">
        <v>179</v>
      </c>
      <c r="N28" s="106">
        <v>81.849000000000004</v>
      </c>
      <c r="O28" s="10" t="s">
        <v>159</v>
      </c>
      <c r="P28" s="106">
        <v>0</v>
      </c>
      <c r="Q28" s="10" t="s">
        <v>241</v>
      </c>
      <c r="R28" s="106">
        <v>1265.8878500000001</v>
      </c>
      <c r="S28" s="10" t="s">
        <v>181</v>
      </c>
    </row>
    <row r="29" spans="1:19" x14ac:dyDescent="0.25">
      <c r="A29" s="12" t="s">
        <v>197</v>
      </c>
      <c r="B29" s="106">
        <v>13.343</v>
      </c>
      <c r="C29" s="10" t="s">
        <v>159</v>
      </c>
      <c r="D29" s="106">
        <v>646.13099999999997</v>
      </c>
      <c r="E29" s="10" t="s">
        <v>159</v>
      </c>
      <c r="F29" s="106">
        <v>47.760855999999997</v>
      </c>
      <c r="G29" s="10" t="s">
        <v>159</v>
      </c>
      <c r="H29" s="106">
        <v>404.77567549999998</v>
      </c>
      <c r="I29" s="10" t="s">
        <v>159</v>
      </c>
      <c r="J29" s="106">
        <v>108.545</v>
      </c>
      <c r="K29" s="10" t="s">
        <v>159</v>
      </c>
      <c r="L29" s="106">
        <v>0</v>
      </c>
      <c r="M29" s="10" t="s">
        <v>179</v>
      </c>
      <c r="N29" s="106">
        <v>97.517548099999999</v>
      </c>
      <c r="O29" s="10" t="s">
        <v>159</v>
      </c>
      <c r="P29" s="106">
        <v>0</v>
      </c>
      <c r="Q29" s="10" t="s">
        <v>241</v>
      </c>
      <c r="R29" s="106">
        <v>1318.0730796</v>
      </c>
      <c r="S29" s="10" t="s">
        <v>181</v>
      </c>
    </row>
    <row r="30" spans="1:19" x14ac:dyDescent="0.25">
      <c r="A30" s="12" t="s">
        <v>199</v>
      </c>
      <c r="B30" s="106">
        <v>49.578000000000003</v>
      </c>
      <c r="C30" s="10" t="s">
        <v>159</v>
      </c>
      <c r="D30" s="106">
        <v>631.596</v>
      </c>
      <c r="E30" s="10" t="s">
        <v>159</v>
      </c>
      <c r="F30" s="106">
        <v>47.801000000000002</v>
      </c>
      <c r="G30" s="10" t="s">
        <v>159</v>
      </c>
      <c r="H30" s="106">
        <v>383.03708078</v>
      </c>
      <c r="I30" s="10" t="s">
        <v>159</v>
      </c>
      <c r="J30" s="106">
        <v>118.79</v>
      </c>
      <c r="K30" s="10" t="s">
        <v>159</v>
      </c>
      <c r="L30" s="106">
        <v>0</v>
      </c>
      <c r="M30" s="10" t="s">
        <v>179</v>
      </c>
      <c r="N30" s="106">
        <v>95.748250600000006</v>
      </c>
      <c r="O30" s="10" t="s">
        <v>159</v>
      </c>
      <c r="P30" s="106">
        <v>0</v>
      </c>
      <c r="Q30" s="10" t="s">
        <v>241</v>
      </c>
      <c r="R30" s="106">
        <v>1326.55033138</v>
      </c>
      <c r="S30" s="10" t="s">
        <v>181</v>
      </c>
    </row>
    <row r="31" spans="1:19" x14ac:dyDescent="0.25">
      <c r="A31" s="12" t="s">
        <v>200</v>
      </c>
      <c r="B31" s="106">
        <v>71.126999999999995</v>
      </c>
      <c r="C31" s="10" t="s">
        <v>159</v>
      </c>
      <c r="D31" s="106">
        <v>611.66200000000003</v>
      </c>
      <c r="E31" s="10" t="s">
        <v>159</v>
      </c>
      <c r="F31" s="106">
        <v>42.640999999999998</v>
      </c>
      <c r="G31" s="10" t="s">
        <v>159</v>
      </c>
      <c r="H31" s="106">
        <v>405.40428739999999</v>
      </c>
      <c r="I31" s="10" t="s">
        <v>159</v>
      </c>
      <c r="J31" s="106">
        <v>120.648</v>
      </c>
      <c r="K31" s="10" t="s">
        <v>159</v>
      </c>
      <c r="L31" s="106">
        <v>0</v>
      </c>
      <c r="M31" s="10" t="s">
        <v>179</v>
      </c>
      <c r="N31" s="106">
        <v>91.156330600000004</v>
      </c>
      <c r="O31" s="10" t="s">
        <v>159</v>
      </c>
      <c r="P31" s="106">
        <v>0</v>
      </c>
      <c r="Q31" s="10" t="s">
        <v>241</v>
      </c>
      <c r="R31" s="106">
        <v>1342.638618</v>
      </c>
      <c r="S31" s="10" t="s">
        <v>181</v>
      </c>
    </row>
    <row r="32" spans="1:19" x14ac:dyDescent="0.25">
      <c r="A32" s="15" t="s">
        <v>203</v>
      </c>
      <c r="B32" s="107">
        <v>125.575</v>
      </c>
      <c r="C32" s="14" t="s">
        <v>159</v>
      </c>
      <c r="D32" s="107">
        <v>500.01499999999999</v>
      </c>
      <c r="E32" s="14" t="s">
        <v>159</v>
      </c>
      <c r="F32" s="107">
        <v>34.378</v>
      </c>
      <c r="G32" s="14" t="s">
        <v>159</v>
      </c>
      <c r="H32" s="107">
        <v>322.53215173000001</v>
      </c>
      <c r="I32" s="14" t="s">
        <v>159</v>
      </c>
      <c r="J32" s="107">
        <v>115.803</v>
      </c>
      <c r="K32" s="14" t="s">
        <v>159</v>
      </c>
      <c r="L32" s="107">
        <v>0</v>
      </c>
      <c r="M32" s="14" t="s">
        <v>179</v>
      </c>
      <c r="N32" s="107">
        <v>64.641842299999993</v>
      </c>
      <c r="O32" s="14" t="s">
        <v>159</v>
      </c>
      <c r="P32" s="107">
        <v>0</v>
      </c>
      <c r="Q32" s="14" t="s">
        <v>241</v>
      </c>
      <c r="R32" s="107">
        <v>1162.9449940300001</v>
      </c>
      <c r="S32" s="14" t="s">
        <v>181</v>
      </c>
    </row>
    <row r="34" spans="1:2" x14ac:dyDescent="0.25">
      <c r="A34" s="16" t="s">
        <v>204</v>
      </c>
      <c r="B34" s="16" t="s">
        <v>205</v>
      </c>
    </row>
    <row r="36" spans="1:2" x14ac:dyDescent="0.25">
      <c r="B36" s="16" t="s">
        <v>312</v>
      </c>
    </row>
    <row r="37" spans="1:2" x14ac:dyDescent="0.25">
      <c r="B37" s="16" t="s">
        <v>313</v>
      </c>
    </row>
    <row r="39" spans="1:2" x14ac:dyDescent="0.25">
      <c r="B39" s="16" t="s">
        <v>210</v>
      </c>
    </row>
    <row r="40" spans="1:2" x14ac:dyDescent="0.25">
      <c r="B40" s="16" t="s">
        <v>244</v>
      </c>
    </row>
    <row r="41" spans="1:2" x14ac:dyDescent="0.25">
      <c r="B41" s="16" t="s">
        <v>212</v>
      </c>
    </row>
    <row r="44" spans="1:2" x14ac:dyDescent="0.25">
      <c r="A44" s="17" t="str">
        <f>HYPERLINK("#'INTERACTIVE_GAMING 15'!A2", "&lt;&lt;&lt; Previous table")</f>
        <v>&lt;&lt;&lt; Previous table</v>
      </c>
    </row>
    <row r="45" spans="1:2" x14ac:dyDescent="0.25">
      <c r="A45" s="17" t="str">
        <f>HYPERLINK("#'KENO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S45"/>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HYPERLINK("#'INDEX'!B52", "Link to index")</f>
        <v>Link to index</v>
      </c>
    </row>
    <row r="2" spans="1:19" ht="15.75" customHeight="1" x14ac:dyDescent="0.25">
      <c r="A2" s="287" t="s">
        <v>314</v>
      </c>
      <c r="B2" s="286"/>
      <c r="C2" s="286"/>
      <c r="D2" s="286"/>
      <c r="E2" s="286"/>
      <c r="F2" s="286"/>
      <c r="G2" s="286"/>
      <c r="H2" s="286"/>
      <c r="I2" s="286"/>
      <c r="J2" s="286"/>
      <c r="K2" s="286"/>
      <c r="L2" s="286"/>
      <c r="M2" s="286"/>
      <c r="N2" s="286"/>
      <c r="O2" s="286"/>
      <c r="P2" s="286"/>
      <c r="Q2" s="286"/>
      <c r="R2" s="286"/>
      <c r="S2" s="286"/>
    </row>
    <row r="3" spans="1:19" ht="15.75" customHeight="1" x14ac:dyDescent="0.25">
      <c r="A3" s="287" t="s">
        <v>70</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108">
        <v>0</v>
      </c>
      <c r="C7" s="10" t="s">
        <v>159</v>
      </c>
      <c r="D7" s="108">
        <v>637.53437381703498</v>
      </c>
      <c r="E7" s="10" t="s">
        <v>159</v>
      </c>
      <c r="F7" s="108">
        <v>0</v>
      </c>
      <c r="G7" s="10" t="s">
        <v>159</v>
      </c>
      <c r="H7" s="108">
        <v>0</v>
      </c>
      <c r="I7" s="10" t="s">
        <v>159</v>
      </c>
      <c r="J7" s="108">
        <v>128.52007097791801</v>
      </c>
      <c r="K7" s="10" t="s">
        <v>159</v>
      </c>
      <c r="L7" s="108">
        <v>24.924772870662501</v>
      </c>
      <c r="M7" s="10" t="s">
        <v>159</v>
      </c>
      <c r="N7" s="108">
        <v>72.8453769716088</v>
      </c>
      <c r="O7" s="10" t="s">
        <v>159</v>
      </c>
      <c r="P7" s="108">
        <v>0</v>
      </c>
      <c r="Q7" s="10" t="s">
        <v>241</v>
      </c>
      <c r="R7" s="108">
        <v>863.82459463722398</v>
      </c>
      <c r="S7" s="10" t="s">
        <v>159</v>
      </c>
    </row>
    <row r="8" spans="1:19" x14ac:dyDescent="0.25">
      <c r="A8" s="12" t="s">
        <v>171</v>
      </c>
      <c r="B8" s="108">
        <v>0</v>
      </c>
      <c r="C8" s="10" t="s">
        <v>159</v>
      </c>
      <c r="D8" s="108">
        <v>616.34317700453903</v>
      </c>
      <c r="E8" s="10" t="s">
        <v>159</v>
      </c>
      <c r="F8" s="108">
        <v>0</v>
      </c>
      <c r="G8" s="10" t="s">
        <v>159</v>
      </c>
      <c r="H8" s="108">
        <v>0</v>
      </c>
      <c r="I8" s="10" t="s">
        <v>159</v>
      </c>
      <c r="J8" s="108">
        <v>123.280888048412</v>
      </c>
      <c r="K8" s="10" t="s">
        <v>159</v>
      </c>
      <c r="L8" s="108">
        <v>87.774465960665694</v>
      </c>
      <c r="M8" s="10" t="s">
        <v>159</v>
      </c>
      <c r="N8" s="108">
        <v>54.862104387292</v>
      </c>
      <c r="O8" s="10" t="s">
        <v>159</v>
      </c>
      <c r="P8" s="108">
        <v>0</v>
      </c>
      <c r="Q8" s="10" t="s">
        <v>241</v>
      </c>
      <c r="R8" s="108">
        <v>882.26063540090797</v>
      </c>
      <c r="S8" s="10" t="s">
        <v>159</v>
      </c>
    </row>
    <row r="9" spans="1:19" x14ac:dyDescent="0.25">
      <c r="A9" s="12" t="s">
        <v>172</v>
      </c>
      <c r="B9" s="108">
        <v>0</v>
      </c>
      <c r="C9" s="10" t="s">
        <v>159</v>
      </c>
      <c r="D9" s="108">
        <v>622.88044776119398</v>
      </c>
      <c r="E9" s="10" t="s">
        <v>159</v>
      </c>
      <c r="F9" s="108">
        <v>0</v>
      </c>
      <c r="G9" s="10" t="s">
        <v>159</v>
      </c>
      <c r="H9" s="108">
        <v>0</v>
      </c>
      <c r="I9" s="10" t="s">
        <v>159</v>
      </c>
      <c r="J9" s="108">
        <v>124.26698059701501</v>
      </c>
      <c r="K9" s="10" t="s">
        <v>159</v>
      </c>
      <c r="L9" s="108">
        <v>97.966816417910493</v>
      </c>
      <c r="M9" s="10" t="s">
        <v>159</v>
      </c>
      <c r="N9" s="108">
        <v>51.294817910447797</v>
      </c>
      <c r="O9" s="10" t="s">
        <v>159</v>
      </c>
      <c r="P9" s="108">
        <v>0</v>
      </c>
      <c r="Q9" s="10" t="s">
        <v>241</v>
      </c>
      <c r="R9" s="108">
        <v>896.40906268656704</v>
      </c>
      <c r="S9" s="10" t="s">
        <v>159</v>
      </c>
    </row>
    <row r="10" spans="1:19" x14ac:dyDescent="0.25">
      <c r="A10" s="12" t="s">
        <v>173</v>
      </c>
      <c r="B10" s="108">
        <v>0</v>
      </c>
      <c r="C10" s="10" t="s">
        <v>159</v>
      </c>
      <c r="D10" s="108">
        <v>663.80716417910401</v>
      </c>
      <c r="E10" s="10" t="s">
        <v>159</v>
      </c>
      <c r="F10" s="108">
        <v>0</v>
      </c>
      <c r="G10" s="10" t="s">
        <v>159</v>
      </c>
      <c r="H10" s="108">
        <v>263.511067164179</v>
      </c>
      <c r="I10" s="10" t="s">
        <v>159</v>
      </c>
      <c r="J10" s="108">
        <v>124.02003880597</v>
      </c>
      <c r="K10" s="10" t="s">
        <v>159</v>
      </c>
      <c r="L10" s="108">
        <v>110.57120895522399</v>
      </c>
      <c r="M10" s="10" t="s">
        <v>159</v>
      </c>
      <c r="N10" s="108">
        <v>49.224305970149302</v>
      </c>
      <c r="O10" s="10" t="s">
        <v>159</v>
      </c>
      <c r="P10" s="108">
        <v>0</v>
      </c>
      <c r="Q10" s="10" t="s">
        <v>241</v>
      </c>
      <c r="R10" s="108">
        <v>1211.1337850746299</v>
      </c>
      <c r="S10" s="10" t="s">
        <v>159</v>
      </c>
    </row>
    <row r="11" spans="1:19" x14ac:dyDescent="0.25">
      <c r="A11" s="12" t="s">
        <v>174</v>
      </c>
      <c r="B11" s="108">
        <v>0</v>
      </c>
      <c r="C11" s="10" t="s">
        <v>159</v>
      </c>
      <c r="D11" s="108">
        <v>611.77654867256604</v>
      </c>
      <c r="E11" s="10" t="s">
        <v>159</v>
      </c>
      <c r="F11" s="108">
        <v>0</v>
      </c>
      <c r="G11" s="10" t="s">
        <v>159</v>
      </c>
      <c r="H11" s="108">
        <v>342.86107964601803</v>
      </c>
      <c r="I11" s="10" t="s">
        <v>159</v>
      </c>
      <c r="J11" s="108">
        <v>118.273386430678</v>
      </c>
      <c r="K11" s="10" t="s">
        <v>159</v>
      </c>
      <c r="L11" s="108">
        <v>114.095899705015</v>
      </c>
      <c r="M11" s="10" t="s">
        <v>159</v>
      </c>
      <c r="N11" s="108">
        <v>48.933591445427702</v>
      </c>
      <c r="O11" s="10" t="s">
        <v>159</v>
      </c>
      <c r="P11" s="108">
        <v>0</v>
      </c>
      <c r="Q11" s="10" t="s">
        <v>241</v>
      </c>
      <c r="R11" s="108">
        <v>1235.9405058996999</v>
      </c>
      <c r="S11" s="10" t="s">
        <v>159</v>
      </c>
    </row>
    <row r="12" spans="1:19" x14ac:dyDescent="0.25">
      <c r="A12" s="12" t="s">
        <v>175</v>
      </c>
      <c r="B12" s="108">
        <v>0</v>
      </c>
      <c r="C12" s="10" t="s">
        <v>159</v>
      </c>
      <c r="D12" s="108">
        <v>609.84236311239204</v>
      </c>
      <c r="E12" s="10" t="s">
        <v>159</v>
      </c>
      <c r="F12" s="108">
        <v>0</v>
      </c>
      <c r="G12" s="10" t="s">
        <v>159</v>
      </c>
      <c r="H12" s="108">
        <v>331.227093659942</v>
      </c>
      <c r="I12" s="10" t="s">
        <v>159</v>
      </c>
      <c r="J12" s="108">
        <v>114.399625360231</v>
      </c>
      <c r="K12" s="10" t="s">
        <v>159</v>
      </c>
      <c r="L12" s="108">
        <v>104.223360230548</v>
      </c>
      <c r="M12" s="10" t="s">
        <v>159</v>
      </c>
      <c r="N12" s="108">
        <v>45.423086455331401</v>
      </c>
      <c r="O12" s="10" t="s">
        <v>159</v>
      </c>
      <c r="P12" s="108">
        <v>0</v>
      </c>
      <c r="Q12" s="10" t="s">
        <v>241</v>
      </c>
      <c r="R12" s="108">
        <v>1205.11552881844</v>
      </c>
      <c r="S12" s="10" t="s">
        <v>159</v>
      </c>
    </row>
    <row r="13" spans="1:19" x14ac:dyDescent="0.25">
      <c r="A13" s="12" t="s">
        <v>176</v>
      </c>
      <c r="B13" s="108">
        <v>0</v>
      </c>
      <c r="C13" s="10" t="s">
        <v>159</v>
      </c>
      <c r="D13" s="108">
        <v>535.74130434782603</v>
      </c>
      <c r="E13" s="10" t="s">
        <v>159</v>
      </c>
      <c r="F13" s="108">
        <v>0</v>
      </c>
      <c r="G13" s="10" t="s">
        <v>159</v>
      </c>
      <c r="H13" s="108">
        <v>344.96992527173899</v>
      </c>
      <c r="I13" s="10" t="s">
        <v>159</v>
      </c>
      <c r="J13" s="108">
        <v>96.9757785326087</v>
      </c>
      <c r="K13" s="10" t="s">
        <v>159</v>
      </c>
      <c r="L13" s="108">
        <v>101.413565217391</v>
      </c>
      <c r="M13" s="10" t="s">
        <v>159</v>
      </c>
      <c r="N13" s="108">
        <v>44.772441576086997</v>
      </c>
      <c r="O13" s="10" t="s">
        <v>159</v>
      </c>
      <c r="P13" s="108">
        <v>0</v>
      </c>
      <c r="Q13" s="10" t="s">
        <v>241</v>
      </c>
      <c r="R13" s="108">
        <v>1123.8730149456501</v>
      </c>
      <c r="S13" s="10" t="s">
        <v>159</v>
      </c>
    </row>
    <row r="14" spans="1:19" x14ac:dyDescent="0.25">
      <c r="A14" s="12" t="s">
        <v>177</v>
      </c>
      <c r="B14" s="108">
        <v>3.37165389696169</v>
      </c>
      <c r="C14" s="10" t="s">
        <v>159</v>
      </c>
      <c r="D14" s="108">
        <v>0</v>
      </c>
      <c r="E14" s="10" t="s">
        <v>179</v>
      </c>
      <c r="F14" s="108">
        <v>0</v>
      </c>
      <c r="G14" s="10" t="s">
        <v>159</v>
      </c>
      <c r="H14" s="108">
        <v>362.60257727873199</v>
      </c>
      <c r="I14" s="10" t="s">
        <v>159</v>
      </c>
      <c r="J14" s="108">
        <v>99.098501981505905</v>
      </c>
      <c r="K14" s="10" t="s">
        <v>159</v>
      </c>
      <c r="L14" s="108">
        <v>98.7897648612946</v>
      </c>
      <c r="M14" s="10" t="s">
        <v>159</v>
      </c>
      <c r="N14" s="108">
        <v>43.631280052840197</v>
      </c>
      <c r="O14" s="10" t="s">
        <v>159</v>
      </c>
      <c r="P14" s="108">
        <v>0</v>
      </c>
      <c r="Q14" s="10" t="s">
        <v>241</v>
      </c>
      <c r="R14" s="108">
        <v>607.49377807133396</v>
      </c>
      <c r="S14" s="10" t="s">
        <v>181</v>
      </c>
    </row>
    <row r="15" spans="1:19" x14ac:dyDescent="0.25">
      <c r="A15" s="12" t="s">
        <v>178</v>
      </c>
      <c r="B15" s="108">
        <v>3.42205</v>
      </c>
      <c r="C15" s="10" t="s">
        <v>159</v>
      </c>
      <c r="D15" s="108">
        <v>498.4</v>
      </c>
      <c r="E15" s="10" t="s">
        <v>159</v>
      </c>
      <c r="F15" s="108">
        <v>0</v>
      </c>
      <c r="G15" s="10" t="s">
        <v>159</v>
      </c>
      <c r="H15" s="108">
        <v>377.879166666667</v>
      </c>
      <c r="I15" s="10" t="s">
        <v>159</v>
      </c>
      <c r="J15" s="108">
        <v>99.613249999999994</v>
      </c>
      <c r="K15" s="10" t="s">
        <v>159</v>
      </c>
      <c r="L15" s="108">
        <v>97.594433333333299</v>
      </c>
      <c r="M15" s="10" t="s">
        <v>159</v>
      </c>
      <c r="N15" s="108">
        <v>37.838349999999998</v>
      </c>
      <c r="O15" s="10" t="s">
        <v>159</v>
      </c>
      <c r="P15" s="108">
        <v>0</v>
      </c>
      <c r="Q15" s="10" t="s">
        <v>241</v>
      </c>
      <c r="R15" s="108">
        <v>1114.7472499999999</v>
      </c>
      <c r="S15" s="10" t="s">
        <v>159</v>
      </c>
    </row>
    <row r="16" spans="1:19" x14ac:dyDescent="0.25">
      <c r="A16" s="12" t="s">
        <v>182</v>
      </c>
      <c r="B16" s="108">
        <v>3.0756795994993702</v>
      </c>
      <c r="C16" s="10" t="s">
        <v>159</v>
      </c>
      <c r="D16" s="108">
        <v>491.761201501877</v>
      </c>
      <c r="E16" s="10" t="s">
        <v>159</v>
      </c>
      <c r="F16" s="108">
        <v>0</v>
      </c>
      <c r="G16" s="10" t="s">
        <v>159</v>
      </c>
      <c r="H16" s="108">
        <v>401.86852816020001</v>
      </c>
      <c r="I16" s="10" t="s">
        <v>159</v>
      </c>
      <c r="J16" s="108">
        <v>101.97963078848601</v>
      </c>
      <c r="K16" s="10" t="s">
        <v>159</v>
      </c>
      <c r="L16" s="108">
        <v>100.065295369211</v>
      </c>
      <c r="M16" s="10" t="s">
        <v>159</v>
      </c>
      <c r="N16" s="108">
        <v>40.4993441802253</v>
      </c>
      <c r="O16" s="10" t="s">
        <v>159</v>
      </c>
      <c r="P16" s="108">
        <v>0</v>
      </c>
      <c r="Q16" s="10" t="s">
        <v>241</v>
      </c>
      <c r="R16" s="108">
        <v>1139.2496795995</v>
      </c>
      <c r="S16" s="10" t="s">
        <v>159</v>
      </c>
    </row>
    <row r="17" spans="1:19" x14ac:dyDescent="0.25">
      <c r="A17" s="12" t="s">
        <v>183</v>
      </c>
      <c r="B17" s="108">
        <v>3.7298398533007302</v>
      </c>
      <c r="C17" s="10" t="s">
        <v>159</v>
      </c>
      <c r="D17" s="108">
        <v>492.26672493887497</v>
      </c>
      <c r="E17" s="10" t="s">
        <v>159</v>
      </c>
      <c r="F17" s="108">
        <v>0</v>
      </c>
      <c r="G17" s="10" t="s">
        <v>159</v>
      </c>
      <c r="H17" s="108">
        <v>445.05178973105097</v>
      </c>
      <c r="I17" s="10" t="s">
        <v>159</v>
      </c>
      <c r="J17" s="108">
        <v>104.414299511002</v>
      </c>
      <c r="K17" s="10" t="s">
        <v>159</v>
      </c>
      <c r="L17" s="108">
        <v>111.43126405868</v>
      </c>
      <c r="M17" s="10" t="s">
        <v>159</v>
      </c>
      <c r="N17" s="108">
        <v>38.5600660146699</v>
      </c>
      <c r="O17" s="10" t="s">
        <v>159</v>
      </c>
      <c r="P17" s="108">
        <v>0</v>
      </c>
      <c r="Q17" s="10" t="s">
        <v>241</v>
      </c>
      <c r="R17" s="108">
        <v>1195.45398410758</v>
      </c>
      <c r="S17" s="10" t="s">
        <v>159</v>
      </c>
    </row>
    <row r="18" spans="1:19" x14ac:dyDescent="0.25">
      <c r="A18" s="12" t="s">
        <v>184</v>
      </c>
      <c r="B18" s="108">
        <v>3.5559928909952601</v>
      </c>
      <c r="C18" s="10" t="s">
        <v>159</v>
      </c>
      <c r="D18" s="108">
        <v>463.71298815165898</v>
      </c>
      <c r="E18" s="10" t="s">
        <v>159</v>
      </c>
      <c r="F18" s="108">
        <v>0</v>
      </c>
      <c r="G18" s="10" t="s">
        <v>159</v>
      </c>
      <c r="H18" s="108">
        <v>459.54970734597202</v>
      </c>
      <c r="I18" s="10" t="s">
        <v>159</v>
      </c>
      <c r="J18" s="108">
        <v>104.98129976303299</v>
      </c>
      <c r="K18" s="10" t="s">
        <v>159</v>
      </c>
      <c r="L18" s="108">
        <v>112.607259490521</v>
      </c>
      <c r="M18" s="10" t="s">
        <v>159</v>
      </c>
      <c r="N18" s="108">
        <v>36.9211860189573</v>
      </c>
      <c r="O18" s="10" t="s">
        <v>159</v>
      </c>
      <c r="P18" s="108">
        <v>0</v>
      </c>
      <c r="Q18" s="10" t="s">
        <v>241</v>
      </c>
      <c r="R18" s="108">
        <v>1181.32843366114</v>
      </c>
      <c r="S18" s="10" t="s">
        <v>159</v>
      </c>
    </row>
    <row r="19" spans="1:19" x14ac:dyDescent="0.25">
      <c r="A19" s="12" t="s">
        <v>185</v>
      </c>
      <c r="B19" s="108">
        <v>4.6559597238204802</v>
      </c>
      <c r="C19" s="10" t="s">
        <v>159</v>
      </c>
      <c r="D19" s="108">
        <v>463.04897468354397</v>
      </c>
      <c r="E19" s="10" t="s">
        <v>159</v>
      </c>
      <c r="F19" s="108">
        <v>0</v>
      </c>
      <c r="G19" s="10" t="s">
        <v>159</v>
      </c>
      <c r="H19" s="108">
        <v>443.22286766398202</v>
      </c>
      <c r="I19" s="10" t="s">
        <v>159</v>
      </c>
      <c r="J19" s="108">
        <v>104.546733026467</v>
      </c>
      <c r="K19" s="10" t="s">
        <v>159</v>
      </c>
      <c r="L19" s="108">
        <v>0</v>
      </c>
      <c r="M19" s="10" t="s">
        <v>179</v>
      </c>
      <c r="N19" s="108">
        <v>39.344657077100102</v>
      </c>
      <c r="O19" s="10" t="s">
        <v>159</v>
      </c>
      <c r="P19" s="108">
        <v>0</v>
      </c>
      <c r="Q19" s="10" t="s">
        <v>241</v>
      </c>
      <c r="R19" s="108">
        <v>1054.8191921749101</v>
      </c>
      <c r="S19" s="10" t="s">
        <v>181</v>
      </c>
    </row>
    <row r="20" spans="1:19" x14ac:dyDescent="0.25">
      <c r="A20" s="12" t="s">
        <v>186</v>
      </c>
      <c r="B20" s="108">
        <v>4.3136258351893098</v>
      </c>
      <c r="C20" s="10" t="s">
        <v>159</v>
      </c>
      <c r="D20" s="108">
        <v>452.879175946548</v>
      </c>
      <c r="E20" s="10" t="s">
        <v>159</v>
      </c>
      <c r="F20" s="108">
        <v>46.819079541202697</v>
      </c>
      <c r="G20" s="10" t="s">
        <v>180</v>
      </c>
      <c r="H20" s="108">
        <v>441.15984113195998</v>
      </c>
      <c r="I20" s="10" t="s">
        <v>159</v>
      </c>
      <c r="J20" s="108">
        <v>102.43701781737199</v>
      </c>
      <c r="K20" s="10" t="s">
        <v>159</v>
      </c>
      <c r="L20" s="108">
        <v>0</v>
      </c>
      <c r="M20" s="10" t="s">
        <v>179</v>
      </c>
      <c r="N20" s="108">
        <v>34.980567928730501</v>
      </c>
      <c r="O20" s="10" t="s">
        <v>159</v>
      </c>
      <c r="P20" s="108">
        <v>0</v>
      </c>
      <c r="Q20" s="10" t="s">
        <v>241</v>
      </c>
      <c r="R20" s="108">
        <v>1082.589308201</v>
      </c>
      <c r="S20" s="10" t="s">
        <v>181</v>
      </c>
    </row>
    <row r="21" spans="1:19" x14ac:dyDescent="0.25">
      <c r="A21" s="12" t="s">
        <v>188</v>
      </c>
      <c r="B21" s="108">
        <v>4.3293790496760298</v>
      </c>
      <c r="C21" s="10" t="s">
        <v>159</v>
      </c>
      <c r="D21" s="108">
        <v>554.26297408207301</v>
      </c>
      <c r="E21" s="10" t="s">
        <v>159</v>
      </c>
      <c r="F21" s="108">
        <v>47.7650244935205</v>
      </c>
      <c r="G21" s="10" t="s">
        <v>159</v>
      </c>
      <c r="H21" s="108">
        <v>462.54011231101498</v>
      </c>
      <c r="I21" s="10" t="s">
        <v>159</v>
      </c>
      <c r="J21" s="108">
        <v>113.392247300216</v>
      </c>
      <c r="K21" s="10" t="s">
        <v>159</v>
      </c>
      <c r="L21" s="108">
        <v>0</v>
      </c>
      <c r="M21" s="10" t="s">
        <v>179</v>
      </c>
      <c r="N21" s="108">
        <v>34.020298056155497</v>
      </c>
      <c r="O21" s="10" t="s">
        <v>159</v>
      </c>
      <c r="P21" s="108">
        <v>0</v>
      </c>
      <c r="Q21" s="10" t="s">
        <v>241</v>
      </c>
      <c r="R21" s="108">
        <v>1216.3100352926599</v>
      </c>
      <c r="S21" s="10" t="s">
        <v>181</v>
      </c>
    </row>
    <row r="22" spans="1:19" x14ac:dyDescent="0.25">
      <c r="A22" s="12" t="s">
        <v>189</v>
      </c>
      <c r="B22" s="108">
        <v>4.0275316455696197</v>
      </c>
      <c r="C22" s="10" t="s">
        <v>159</v>
      </c>
      <c r="D22" s="108">
        <v>563.79706856540099</v>
      </c>
      <c r="E22" s="10" t="s">
        <v>159</v>
      </c>
      <c r="F22" s="108">
        <v>47.071618667721502</v>
      </c>
      <c r="G22" s="10" t="s">
        <v>159</v>
      </c>
      <c r="H22" s="108">
        <v>447.48317510548497</v>
      </c>
      <c r="I22" s="10" t="s">
        <v>159</v>
      </c>
      <c r="J22" s="108">
        <v>112.97348312236301</v>
      </c>
      <c r="K22" s="10" t="s">
        <v>159</v>
      </c>
      <c r="L22" s="108">
        <v>0</v>
      </c>
      <c r="M22" s="10" t="s">
        <v>179</v>
      </c>
      <c r="N22" s="108">
        <v>29.318010199367102</v>
      </c>
      <c r="O22" s="10" t="s">
        <v>159</v>
      </c>
      <c r="P22" s="108">
        <v>0</v>
      </c>
      <c r="Q22" s="10" t="s">
        <v>241</v>
      </c>
      <c r="R22" s="108">
        <v>1204.6708873059099</v>
      </c>
      <c r="S22" s="10" t="s">
        <v>181</v>
      </c>
    </row>
    <row r="23" spans="1:19" x14ac:dyDescent="0.25">
      <c r="A23" s="12" t="s">
        <v>190</v>
      </c>
      <c r="B23" s="108">
        <v>4.3816786079836199</v>
      </c>
      <c r="C23" s="10" t="s">
        <v>159</v>
      </c>
      <c r="D23" s="108">
        <v>603.25293142272301</v>
      </c>
      <c r="E23" s="10" t="s">
        <v>159</v>
      </c>
      <c r="F23" s="108">
        <v>44.161632475946803</v>
      </c>
      <c r="G23" s="10" t="s">
        <v>159</v>
      </c>
      <c r="H23" s="108">
        <v>476.01964278403301</v>
      </c>
      <c r="I23" s="10" t="s">
        <v>159</v>
      </c>
      <c r="J23" s="108">
        <v>113.52810849539399</v>
      </c>
      <c r="K23" s="10" t="s">
        <v>159</v>
      </c>
      <c r="L23" s="108">
        <v>0</v>
      </c>
      <c r="M23" s="10" t="s">
        <v>179</v>
      </c>
      <c r="N23" s="108">
        <v>28.075901740020502</v>
      </c>
      <c r="O23" s="10" t="s">
        <v>159</v>
      </c>
      <c r="P23" s="108">
        <v>0</v>
      </c>
      <c r="Q23" s="10" t="s">
        <v>241</v>
      </c>
      <c r="R23" s="108">
        <v>1269.4198955260999</v>
      </c>
      <c r="S23" s="10" t="s">
        <v>181</v>
      </c>
    </row>
    <row r="24" spans="1:19" x14ac:dyDescent="0.25">
      <c r="A24" s="12" t="s">
        <v>191</v>
      </c>
      <c r="B24" s="108">
        <v>4.3966000000000003</v>
      </c>
      <c r="C24" s="10" t="s">
        <v>159</v>
      </c>
      <c r="D24" s="108">
        <v>628.202406</v>
      </c>
      <c r="E24" s="10" t="s">
        <v>159</v>
      </c>
      <c r="F24" s="108">
        <v>53.167870911999998</v>
      </c>
      <c r="G24" s="10" t="s">
        <v>159</v>
      </c>
      <c r="H24" s="108">
        <v>492.23986500000001</v>
      </c>
      <c r="I24" s="10" t="s">
        <v>159</v>
      </c>
      <c r="J24" s="108">
        <v>115.01389899999999</v>
      </c>
      <c r="K24" s="10" t="s">
        <v>159</v>
      </c>
      <c r="L24" s="108">
        <v>0</v>
      </c>
      <c r="M24" s="10" t="s">
        <v>179</v>
      </c>
      <c r="N24" s="108">
        <v>33.684897999999997</v>
      </c>
      <c r="O24" s="10" t="s">
        <v>187</v>
      </c>
      <c r="P24" s="108">
        <v>0</v>
      </c>
      <c r="Q24" s="10" t="s">
        <v>241</v>
      </c>
      <c r="R24" s="108">
        <v>1326.7055389120001</v>
      </c>
      <c r="S24" s="10" t="s">
        <v>181</v>
      </c>
    </row>
    <row r="25" spans="1:19" x14ac:dyDescent="0.25">
      <c r="A25" s="12" t="s">
        <v>192</v>
      </c>
      <c r="B25" s="108">
        <v>4.5804985337243398</v>
      </c>
      <c r="C25" s="10" t="s">
        <v>159</v>
      </c>
      <c r="D25" s="108">
        <v>616.576949169111</v>
      </c>
      <c r="E25" s="10" t="s">
        <v>159</v>
      </c>
      <c r="F25" s="108">
        <v>57.659271434017597</v>
      </c>
      <c r="G25" s="10" t="s">
        <v>159</v>
      </c>
      <c r="H25" s="108">
        <v>498.94522287389998</v>
      </c>
      <c r="I25" s="10" t="s">
        <v>159</v>
      </c>
      <c r="J25" s="108">
        <v>118.665448680352</v>
      </c>
      <c r="K25" s="10" t="s">
        <v>159</v>
      </c>
      <c r="L25" s="108">
        <v>0</v>
      </c>
      <c r="M25" s="10" t="s">
        <v>179</v>
      </c>
      <c r="N25" s="108">
        <v>65.927511241446695</v>
      </c>
      <c r="O25" s="10" t="s">
        <v>159</v>
      </c>
      <c r="P25" s="108">
        <v>0</v>
      </c>
      <c r="Q25" s="10" t="s">
        <v>241</v>
      </c>
      <c r="R25" s="108">
        <v>1362.3549019325501</v>
      </c>
      <c r="S25" s="10" t="s">
        <v>181</v>
      </c>
    </row>
    <row r="26" spans="1:19" x14ac:dyDescent="0.25">
      <c r="A26" s="12" t="s">
        <v>193</v>
      </c>
      <c r="B26" s="108">
        <v>4.5817199999999998</v>
      </c>
      <c r="C26" s="10" t="s">
        <v>159</v>
      </c>
      <c r="D26" s="108">
        <v>593.42529999999999</v>
      </c>
      <c r="E26" s="10" t="s">
        <v>159</v>
      </c>
      <c r="F26" s="108">
        <v>56.869754339047603</v>
      </c>
      <c r="G26" s="10" t="s">
        <v>159</v>
      </c>
      <c r="H26" s="108">
        <v>488.74324571428599</v>
      </c>
      <c r="I26" s="10" t="s">
        <v>159</v>
      </c>
      <c r="J26" s="108">
        <v>113.86643047619</v>
      </c>
      <c r="K26" s="10" t="s">
        <v>159</v>
      </c>
      <c r="L26" s="108">
        <v>0</v>
      </c>
      <c r="M26" s="10" t="s">
        <v>179</v>
      </c>
      <c r="N26" s="108">
        <v>68.649468192190497</v>
      </c>
      <c r="O26" s="10" t="s">
        <v>159</v>
      </c>
      <c r="P26" s="108">
        <v>0</v>
      </c>
      <c r="Q26" s="10" t="s">
        <v>241</v>
      </c>
      <c r="R26" s="108">
        <v>1326.1359187217099</v>
      </c>
      <c r="S26" s="10" t="s">
        <v>181</v>
      </c>
    </row>
    <row r="27" spans="1:19" x14ac:dyDescent="0.25">
      <c r="A27" s="12" t="s">
        <v>194</v>
      </c>
      <c r="B27" s="108">
        <v>4.2824166666666699</v>
      </c>
      <c r="C27" s="10" t="s">
        <v>159</v>
      </c>
      <c r="D27" s="108">
        <v>624.38241666666704</v>
      </c>
      <c r="E27" s="10" t="s">
        <v>159</v>
      </c>
      <c r="F27" s="108">
        <v>55.209845166666703</v>
      </c>
      <c r="G27" s="10" t="s">
        <v>159</v>
      </c>
      <c r="H27" s="108">
        <v>460.98325</v>
      </c>
      <c r="I27" s="10" t="s">
        <v>159</v>
      </c>
      <c r="J27" s="108">
        <v>118.281583333333</v>
      </c>
      <c r="K27" s="10" t="s">
        <v>159</v>
      </c>
      <c r="L27" s="108">
        <v>0</v>
      </c>
      <c r="M27" s="10" t="s">
        <v>179</v>
      </c>
      <c r="N27" s="108">
        <v>75.128083333333294</v>
      </c>
      <c r="O27" s="10" t="s">
        <v>159</v>
      </c>
      <c r="P27" s="108">
        <v>0</v>
      </c>
      <c r="Q27" s="10" t="s">
        <v>241</v>
      </c>
      <c r="R27" s="108">
        <v>1338.2675951666699</v>
      </c>
      <c r="S27" s="10" t="s">
        <v>181</v>
      </c>
    </row>
    <row r="28" spans="1:19" x14ac:dyDescent="0.25">
      <c r="A28" s="12" t="s">
        <v>196</v>
      </c>
      <c r="B28" s="108">
        <v>5.5756075715604796</v>
      </c>
      <c r="C28" s="10" t="s">
        <v>159</v>
      </c>
      <c r="D28" s="108">
        <v>660.10428901200396</v>
      </c>
      <c r="E28" s="10" t="s">
        <v>159</v>
      </c>
      <c r="F28" s="108">
        <v>51.303121375807898</v>
      </c>
      <c r="G28" s="10" t="s">
        <v>159</v>
      </c>
      <c r="H28" s="108">
        <v>427.33789658356397</v>
      </c>
      <c r="I28" s="10" t="s">
        <v>159</v>
      </c>
      <c r="J28" s="108">
        <v>120.621790397045</v>
      </c>
      <c r="K28" s="10" t="s">
        <v>159</v>
      </c>
      <c r="L28" s="108">
        <v>0</v>
      </c>
      <c r="M28" s="10" t="s">
        <v>179</v>
      </c>
      <c r="N28" s="108">
        <v>87.441637119113594</v>
      </c>
      <c r="O28" s="10" t="s">
        <v>159</v>
      </c>
      <c r="P28" s="108">
        <v>0</v>
      </c>
      <c r="Q28" s="10" t="s">
        <v>241</v>
      </c>
      <c r="R28" s="108">
        <v>1352.3843420590999</v>
      </c>
      <c r="S28" s="10" t="s">
        <v>181</v>
      </c>
    </row>
    <row r="29" spans="1:19" x14ac:dyDescent="0.25">
      <c r="A29" s="12" t="s">
        <v>197</v>
      </c>
      <c r="B29" s="108">
        <v>14.0089392014519</v>
      </c>
      <c r="C29" s="10" t="s">
        <v>159</v>
      </c>
      <c r="D29" s="108">
        <v>678.37891742286797</v>
      </c>
      <c r="E29" s="10" t="s">
        <v>159</v>
      </c>
      <c r="F29" s="108">
        <v>50.144564784029001</v>
      </c>
      <c r="G29" s="10" t="s">
        <v>159</v>
      </c>
      <c r="H29" s="108">
        <v>424.97772826996402</v>
      </c>
      <c r="I29" s="10" t="s">
        <v>159</v>
      </c>
      <c r="J29" s="108">
        <v>113.96240018148799</v>
      </c>
      <c r="K29" s="10" t="s">
        <v>159</v>
      </c>
      <c r="L29" s="108">
        <v>0</v>
      </c>
      <c r="M29" s="10" t="s">
        <v>179</v>
      </c>
      <c r="N29" s="108">
        <v>102.384576362704</v>
      </c>
      <c r="O29" s="10" t="s">
        <v>159</v>
      </c>
      <c r="P29" s="108">
        <v>0</v>
      </c>
      <c r="Q29" s="10" t="s">
        <v>241</v>
      </c>
      <c r="R29" s="108">
        <v>1383.8571262225</v>
      </c>
      <c r="S29" s="10" t="s">
        <v>181</v>
      </c>
    </row>
    <row r="30" spans="1:19" x14ac:dyDescent="0.25">
      <c r="A30" s="12" t="s">
        <v>199</v>
      </c>
      <c r="B30" s="108">
        <v>51.079025823686599</v>
      </c>
      <c r="C30" s="10" t="s">
        <v>159</v>
      </c>
      <c r="D30" s="108">
        <v>650.71822974176303</v>
      </c>
      <c r="E30" s="10" t="s">
        <v>159</v>
      </c>
      <c r="F30" s="108">
        <v>49.2482252894034</v>
      </c>
      <c r="G30" s="10" t="s">
        <v>159</v>
      </c>
      <c r="H30" s="108">
        <v>394.63392917405201</v>
      </c>
      <c r="I30" s="10" t="s">
        <v>159</v>
      </c>
      <c r="J30" s="108">
        <v>122.386491540516</v>
      </c>
      <c r="K30" s="10" t="s">
        <v>159</v>
      </c>
      <c r="L30" s="108">
        <v>0</v>
      </c>
      <c r="M30" s="10" t="s">
        <v>179</v>
      </c>
      <c r="N30" s="108">
        <v>98.647129068744405</v>
      </c>
      <c r="O30" s="10" t="s">
        <v>159</v>
      </c>
      <c r="P30" s="108">
        <v>0</v>
      </c>
      <c r="Q30" s="10" t="s">
        <v>241</v>
      </c>
      <c r="R30" s="108">
        <v>1366.71303063817</v>
      </c>
      <c r="S30" s="10" t="s">
        <v>181</v>
      </c>
    </row>
    <row r="31" spans="1:19" x14ac:dyDescent="0.25">
      <c r="A31" s="12" t="s">
        <v>200</v>
      </c>
      <c r="B31" s="108">
        <v>72.124398773006106</v>
      </c>
      <c r="C31" s="10" t="s">
        <v>159</v>
      </c>
      <c r="D31" s="108">
        <v>620.23920595968502</v>
      </c>
      <c r="E31" s="10" t="s">
        <v>159</v>
      </c>
      <c r="F31" s="108">
        <v>43.238945661700299</v>
      </c>
      <c r="G31" s="10" t="s">
        <v>159</v>
      </c>
      <c r="H31" s="108">
        <v>411.089185382822</v>
      </c>
      <c r="I31" s="10" t="s">
        <v>159</v>
      </c>
      <c r="J31" s="108">
        <v>122.339821209465</v>
      </c>
      <c r="K31" s="10" t="s">
        <v>159</v>
      </c>
      <c r="L31" s="108">
        <v>0</v>
      </c>
      <c r="M31" s="10" t="s">
        <v>179</v>
      </c>
      <c r="N31" s="108">
        <v>92.434596410341797</v>
      </c>
      <c r="O31" s="10" t="s">
        <v>159</v>
      </c>
      <c r="P31" s="108">
        <v>0</v>
      </c>
      <c r="Q31" s="10" t="s">
        <v>241</v>
      </c>
      <c r="R31" s="108">
        <v>1361.46615339702</v>
      </c>
      <c r="S31" s="10" t="s">
        <v>181</v>
      </c>
    </row>
    <row r="32" spans="1:19" x14ac:dyDescent="0.25">
      <c r="A32" s="15" t="s">
        <v>203</v>
      </c>
      <c r="B32" s="109">
        <v>125.575</v>
      </c>
      <c r="C32" s="14" t="s">
        <v>159</v>
      </c>
      <c r="D32" s="109">
        <v>500.01499999999999</v>
      </c>
      <c r="E32" s="14" t="s">
        <v>159</v>
      </c>
      <c r="F32" s="109">
        <v>34.378</v>
      </c>
      <c r="G32" s="14" t="s">
        <v>159</v>
      </c>
      <c r="H32" s="109">
        <v>322.53215173000001</v>
      </c>
      <c r="I32" s="14" t="s">
        <v>159</v>
      </c>
      <c r="J32" s="109">
        <v>115.803</v>
      </c>
      <c r="K32" s="14" t="s">
        <v>159</v>
      </c>
      <c r="L32" s="109">
        <v>0</v>
      </c>
      <c r="M32" s="14" t="s">
        <v>179</v>
      </c>
      <c r="N32" s="109">
        <v>64.641842299999993</v>
      </c>
      <c r="O32" s="14" t="s">
        <v>159</v>
      </c>
      <c r="P32" s="109">
        <v>0</v>
      </c>
      <c r="Q32" s="14" t="s">
        <v>241</v>
      </c>
      <c r="R32" s="109">
        <v>1162.9449940300001</v>
      </c>
      <c r="S32" s="14" t="s">
        <v>181</v>
      </c>
    </row>
    <row r="34" spans="1:2" x14ac:dyDescent="0.25">
      <c r="A34" s="16" t="s">
        <v>204</v>
      </c>
      <c r="B34" s="16" t="s">
        <v>205</v>
      </c>
    </row>
    <row r="36" spans="1:2" x14ac:dyDescent="0.25">
      <c r="B36" s="16" t="s">
        <v>312</v>
      </c>
    </row>
    <row r="37" spans="1:2" x14ac:dyDescent="0.25">
      <c r="B37" s="16" t="s">
        <v>313</v>
      </c>
    </row>
    <row r="39" spans="1:2" x14ac:dyDescent="0.25">
      <c r="B39" s="16" t="s">
        <v>210</v>
      </c>
    </row>
    <row r="40" spans="1:2" x14ac:dyDescent="0.25">
      <c r="B40" s="16" t="s">
        <v>244</v>
      </c>
    </row>
    <row r="41" spans="1:2" x14ac:dyDescent="0.25">
      <c r="B41" s="16" t="s">
        <v>212</v>
      </c>
    </row>
    <row r="44" spans="1:2" x14ac:dyDescent="0.25">
      <c r="A44" s="17" t="str">
        <f>HYPERLINK("#'KENO 1'!A2", "&lt;&lt;&lt; Previous table")</f>
        <v>&lt;&lt;&lt; Previous table</v>
      </c>
    </row>
    <row r="45" spans="1:2" x14ac:dyDescent="0.25">
      <c r="A45" s="17" t="str">
        <f>HYPERLINK("#'KENO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47"/>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HYPERLINK("#'INDEX'!B8", "Link to index")</f>
        <v>Link to index</v>
      </c>
    </row>
    <row r="2" spans="1:19" ht="15.75" customHeight="1" x14ac:dyDescent="0.25">
      <c r="A2" s="287" t="s">
        <v>214</v>
      </c>
      <c r="B2" s="286"/>
      <c r="C2" s="286"/>
      <c r="D2" s="286"/>
      <c r="E2" s="286"/>
      <c r="F2" s="286"/>
      <c r="G2" s="286"/>
      <c r="H2" s="286"/>
      <c r="I2" s="286"/>
      <c r="J2" s="286"/>
      <c r="K2" s="286"/>
      <c r="L2" s="286"/>
      <c r="M2" s="286"/>
      <c r="N2" s="286"/>
      <c r="O2" s="286"/>
      <c r="P2" s="286"/>
      <c r="Q2" s="286"/>
      <c r="R2" s="286"/>
      <c r="S2" s="286"/>
    </row>
    <row r="3" spans="1:19" ht="15.75" customHeight="1" x14ac:dyDescent="0.25">
      <c r="A3" s="287" t="s">
        <v>26</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20">
        <v>862.42655674149501</v>
      </c>
      <c r="C7" s="10" t="s">
        <v>159</v>
      </c>
      <c r="D7" s="20">
        <v>0</v>
      </c>
      <c r="E7" s="10" t="s">
        <v>159</v>
      </c>
      <c r="F7" s="20">
        <v>2728.67535805335</v>
      </c>
      <c r="G7" s="10" t="s">
        <v>159</v>
      </c>
      <c r="H7" s="20">
        <v>720.05903766310996</v>
      </c>
      <c r="I7" s="10" t="s">
        <v>159</v>
      </c>
      <c r="J7" s="20">
        <v>288.92553199661802</v>
      </c>
      <c r="K7" s="10" t="s">
        <v>159</v>
      </c>
      <c r="L7" s="20">
        <v>2488.3514446460799</v>
      </c>
      <c r="M7" s="10" t="s">
        <v>159</v>
      </c>
      <c r="N7" s="20">
        <v>871.32337450396597</v>
      </c>
      <c r="O7" s="10" t="s">
        <v>159</v>
      </c>
      <c r="P7" s="20">
        <v>1585.8407530254899</v>
      </c>
      <c r="Q7" s="10" t="s">
        <v>159</v>
      </c>
      <c r="R7" s="20">
        <v>625.45247810867295</v>
      </c>
      <c r="S7" s="10" t="s">
        <v>159</v>
      </c>
    </row>
    <row r="8" spans="1:19" x14ac:dyDescent="0.25">
      <c r="A8" s="12" t="s">
        <v>171</v>
      </c>
      <c r="B8" s="20">
        <v>627.52747723177197</v>
      </c>
      <c r="C8" s="10" t="s">
        <v>159</v>
      </c>
      <c r="D8" s="20">
        <v>359.77258447869099</v>
      </c>
      <c r="E8" s="10" t="s">
        <v>159</v>
      </c>
      <c r="F8" s="20">
        <v>4190.2630331182199</v>
      </c>
      <c r="G8" s="10" t="s">
        <v>159</v>
      </c>
      <c r="H8" s="20">
        <v>1031.08755075922</v>
      </c>
      <c r="I8" s="10" t="s">
        <v>159</v>
      </c>
      <c r="J8" s="20">
        <v>310.06463676945901</v>
      </c>
      <c r="K8" s="10" t="s">
        <v>159</v>
      </c>
      <c r="L8" s="20">
        <v>2564.7723596523401</v>
      </c>
      <c r="M8" s="10" t="s">
        <v>159</v>
      </c>
      <c r="N8" s="20">
        <v>1178.0041836676401</v>
      </c>
      <c r="O8" s="10" t="s">
        <v>159</v>
      </c>
      <c r="P8" s="20">
        <v>1593.1294933491999</v>
      </c>
      <c r="Q8" s="10" t="s">
        <v>159</v>
      </c>
      <c r="R8" s="20">
        <v>895.53727851974395</v>
      </c>
      <c r="S8" s="10" t="s">
        <v>159</v>
      </c>
    </row>
    <row r="9" spans="1:19" x14ac:dyDescent="0.25">
      <c r="A9" s="12" t="s">
        <v>172</v>
      </c>
      <c r="B9" s="20">
        <v>376.91272579040299</v>
      </c>
      <c r="C9" s="10" t="s">
        <v>159</v>
      </c>
      <c r="D9" s="20">
        <v>459.34271645793302</v>
      </c>
      <c r="E9" s="10" t="s">
        <v>159</v>
      </c>
      <c r="F9" s="20">
        <v>3190.1185709166298</v>
      </c>
      <c r="G9" s="10" t="s">
        <v>159</v>
      </c>
      <c r="H9" s="20">
        <v>1173.7519715365099</v>
      </c>
      <c r="I9" s="10" t="s">
        <v>159</v>
      </c>
      <c r="J9" s="20">
        <v>238.02119786677099</v>
      </c>
      <c r="K9" s="10" t="s">
        <v>159</v>
      </c>
      <c r="L9" s="20">
        <v>2713.51998991046</v>
      </c>
      <c r="M9" s="10" t="s">
        <v>159</v>
      </c>
      <c r="N9" s="20">
        <v>1908.2539120230899</v>
      </c>
      <c r="O9" s="10" t="s">
        <v>159</v>
      </c>
      <c r="P9" s="20">
        <v>1363.3120098917</v>
      </c>
      <c r="Q9" s="10" t="s">
        <v>159</v>
      </c>
      <c r="R9" s="20">
        <v>1101.37687071563</v>
      </c>
      <c r="S9" s="10" t="s">
        <v>159</v>
      </c>
    </row>
    <row r="10" spans="1:19" x14ac:dyDescent="0.25">
      <c r="A10" s="12" t="s">
        <v>173</v>
      </c>
      <c r="B10" s="20">
        <v>363.00937985136602</v>
      </c>
      <c r="C10" s="10" t="s">
        <v>159</v>
      </c>
      <c r="D10" s="20">
        <v>560.19208005396001</v>
      </c>
      <c r="E10" s="10" t="s">
        <v>159</v>
      </c>
      <c r="F10" s="20">
        <v>3452.6981860168298</v>
      </c>
      <c r="G10" s="10" t="s">
        <v>159</v>
      </c>
      <c r="H10" s="20">
        <v>1794.02343408056</v>
      </c>
      <c r="I10" s="10" t="s">
        <v>159</v>
      </c>
      <c r="J10" s="20">
        <v>251.34955439115899</v>
      </c>
      <c r="K10" s="10" t="s">
        <v>159</v>
      </c>
      <c r="L10" s="20">
        <v>2717.4186091091401</v>
      </c>
      <c r="M10" s="10" t="s">
        <v>159</v>
      </c>
      <c r="N10" s="20">
        <v>3772.1090987040202</v>
      </c>
      <c r="O10" s="10" t="s">
        <v>159</v>
      </c>
      <c r="P10" s="20">
        <v>1278.6171788566</v>
      </c>
      <c r="Q10" s="10" t="s">
        <v>159</v>
      </c>
      <c r="R10" s="20">
        <v>1709.10480818767</v>
      </c>
      <c r="S10" s="10" t="s">
        <v>159</v>
      </c>
    </row>
    <row r="11" spans="1:19" x14ac:dyDescent="0.25">
      <c r="A11" s="12" t="s">
        <v>174</v>
      </c>
      <c r="B11" s="20">
        <v>427.71655983112902</v>
      </c>
      <c r="C11" s="10" t="s">
        <v>159</v>
      </c>
      <c r="D11" s="20">
        <v>594.98671247314599</v>
      </c>
      <c r="E11" s="10" t="s">
        <v>159</v>
      </c>
      <c r="F11" s="20">
        <v>3960.3619835387599</v>
      </c>
      <c r="G11" s="10" t="s">
        <v>159</v>
      </c>
      <c r="H11" s="20">
        <v>2025.54137116026</v>
      </c>
      <c r="I11" s="10" t="s">
        <v>159</v>
      </c>
      <c r="J11" s="20">
        <v>262.35403234608299</v>
      </c>
      <c r="K11" s="10" t="s">
        <v>159</v>
      </c>
      <c r="L11" s="20">
        <v>2830.5914006135099</v>
      </c>
      <c r="M11" s="10" t="s">
        <v>159</v>
      </c>
      <c r="N11" s="20">
        <v>2601.1407516450099</v>
      </c>
      <c r="O11" s="10" t="s">
        <v>159</v>
      </c>
      <c r="P11" s="20">
        <v>1000.38228519799</v>
      </c>
      <c r="Q11" s="10" t="s">
        <v>159</v>
      </c>
      <c r="R11" s="20">
        <v>1452.9009062442101</v>
      </c>
      <c r="S11" s="10" t="s">
        <v>159</v>
      </c>
    </row>
    <row r="12" spans="1:19" x14ac:dyDescent="0.25">
      <c r="A12" s="12" t="s">
        <v>175</v>
      </c>
      <c r="B12" s="20">
        <v>381.78880156962299</v>
      </c>
      <c r="C12" s="10" t="s">
        <v>159</v>
      </c>
      <c r="D12" s="20">
        <v>595.49727264523904</v>
      </c>
      <c r="E12" s="10" t="s">
        <v>159</v>
      </c>
      <c r="F12" s="20">
        <v>4403.6958274210601</v>
      </c>
      <c r="G12" s="10" t="s">
        <v>159</v>
      </c>
      <c r="H12" s="20">
        <v>2260.2100747876202</v>
      </c>
      <c r="I12" s="10" t="s">
        <v>159</v>
      </c>
      <c r="J12" s="20">
        <v>268.04564293869203</v>
      </c>
      <c r="K12" s="10" t="s">
        <v>159</v>
      </c>
      <c r="L12" s="20">
        <v>2605.0319400316598</v>
      </c>
      <c r="M12" s="10" t="s">
        <v>159</v>
      </c>
      <c r="N12" s="20">
        <v>3007.48040183284</v>
      </c>
      <c r="O12" s="10" t="s">
        <v>159</v>
      </c>
      <c r="P12" s="20">
        <v>993.47848877352897</v>
      </c>
      <c r="Q12" s="10" t="s">
        <v>159</v>
      </c>
      <c r="R12" s="20">
        <v>1595.39432634072</v>
      </c>
      <c r="S12" s="10" t="s">
        <v>159</v>
      </c>
    </row>
    <row r="13" spans="1:19" x14ac:dyDescent="0.25">
      <c r="A13" s="12" t="s">
        <v>176</v>
      </c>
      <c r="B13" s="20">
        <v>388.46940331397099</v>
      </c>
      <c r="C13" s="10" t="s">
        <v>159</v>
      </c>
      <c r="D13" s="20">
        <v>638.62388100928001</v>
      </c>
      <c r="E13" s="10" t="s">
        <v>159</v>
      </c>
      <c r="F13" s="20">
        <v>4980.2360770477499</v>
      </c>
      <c r="G13" s="10" t="s">
        <v>159</v>
      </c>
      <c r="H13" s="20">
        <v>2218.81710477249</v>
      </c>
      <c r="I13" s="10" t="s">
        <v>159</v>
      </c>
      <c r="J13" s="20">
        <v>295.76307928948199</v>
      </c>
      <c r="K13" s="10" t="s">
        <v>159</v>
      </c>
      <c r="L13" s="20">
        <v>2756.4915086501501</v>
      </c>
      <c r="M13" s="10" t="s">
        <v>159</v>
      </c>
      <c r="N13" s="20">
        <v>2863.22530364251</v>
      </c>
      <c r="O13" s="10" t="s">
        <v>159</v>
      </c>
      <c r="P13" s="20">
        <v>951.48560990356805</v>
      </c>
      <c r="Q13" s="10" t="s">
        <v>159</v>
      </c>
      <c r="R13" s="20">
        <v>1574.96224273129</v>
      </c>
      <c r="S13" s="10" t="s">
        <v>159</v>
      </c>
    </row>
    <row r="14" spans="1:19" x14ac:dyDescent="0.25">
      <c r="A14" s="12" t="s">
        <v>177</v>
      </c>
      <c r="B14" s="20">
        <v>370.72675690611101</v>
      </c>
      <c r="C14" s="10" t="s">
        <v>159</v>
      </c>
      <c r="D14" s="20">
        <v>636.48546914704002</v>
      </c>
      <c r="E14" s="10" t="s">
        <v>159</v>
      </c>
      <c r="F14" s="20">
        <v>5126.3885933177298</v>
      </c>
      <c r="G14" s="10" t="s">
        <v>159</v>
      </c>
      <c r="H14" s="20">
        <v>2095.79000325487</v>
      </c>
      <c r="I14" s="10" t="s">
        <v>159</v>
      </c>
      <c r="J14" s="20">
        <v>326.17414024384402</v>
      </c>
      <c r="K14" s="10" t="s">
        <v>159</v>
      </c>
      <c r="L14" s="20">
        <v>2570.8552187791902</v>
      </c>
      <c r="M14" s="10" t="s">
        <v>159</v>
      </c>
      <c r="N14" s="20">
        <v>2301.3339309920998</v>
      </c>
      <c r="O14" s="10" t="s">
        <v>159</v>
      </c>
      <c r="P14" s="20">
        <v>970.97709998912899</v>
      </c>
      <c r="Q14" s="10" t="s">
        <v>159</v>
      </c>
      <c r="R14" s="20">
        <v>1414.0518238483501</v>
      </c>
      <c r="S14" s="10" t="s">
        <v>159</v>
      </c>
    </row>
    <row r="15" spans="1:19" x14ac:dyDescent="0.25">
      <c r="A15" s="12" t="s">
        <v>178</v>
      </c>
      <c r="B15" s="20">
        <v>369.92433706350101</v>
      </c>
      <c r="C15" s="10" t="s">
        <v>159</v>
      </c>
      <c r="D15" s="20">
        <v>0</v>
      </c>
      <c r="E15" s="10" t="s">
        <v>179</v>
      </c>
      <c r="F15" s="20">
        <v>5396.5311216228602</v>
      </c>
      <c r="G15" s="10" t="s">
        <v>159</v>
      </c>
      <c r="H15" s="20">
        <v>2052.9880926995902</v>
      </c>
      <c r="I15" s="10" t="s">
        <v>180</v>
      </c>
      <c r="J15" s="20">
        <v>340.14014889426801</v>
      </c>
      <c r="K15" s="10" t="s">
        <v>159</v>
      </c>
      <c r="L15" s="20">
        <v>2588.6292578115199</v>
      </c>
      <c r="M15" s="10" t="s">
        <v>159</v>
      </c>
      <c r="N15" s="20">
        <v>2222.65414914651</v>
      </c>
      <c r="O15" s="10" t="s">
        <v>159</v>
      </c>
      <c r="P15" s="20">
        <v>828.41239458938605</v>
      </c>
      <c r="Q15" s="10" t="s">
        <v>159</v>
      </c>
      <c r="R15" s="20">
        <v>1164.461339921</v>
      </c>
      <c r="S15" s="10" t="s">
        <v>181</v>
      </c>
    </row>
    <row r="16" spans="1:19" x14ac:dyDescent="0.25">
      <c r="A16" s="12" t="s">
        <v>182</v>
      </c>
      <c r="B16" s="20">
        <v>360.57795212271202</v>
      </c>
      <c r="C16" s="10" t="s">
        <v>159</v>
      </c>
      <c r="D16" s="20">
        <v>0</v>
      </c>
      <c r="E16" s="10" t="s">
        <v>179</v>
      </c>
      <c r="F16" s="20">
        <v>5699.5949991195603</v>
      </c>
      <c r="G16" s="10" t="s">
        <v>159</v>
      </c>
      <c r="H16" s="20">
        <v>2084.6212411267902</v>
      </c>
      <c r="I16" s="10" t="s">
        <v>159</v>
      </c>
      <c r="J16" s="20">
        <v>405.11911030532701</v>
      </c>
      <c r="K16" s="10" t="s">
        <v>159</v>
      </c>
      <c r="L16" s="20">
        <v>2678.98678590074</v>
      </c>
      <c r="M16" s="10" t="s">
        <v>159</v>
      </c>
      <c r="N16" s="20">
        <v>2043.7286093018399</v>
      </c>
      <c r="O16" s="10" t="s">
        <v>159</v>
      </c>
      <c r="P16" s="20">
        <v>918.52016076157599</v>
      </c>
      <c r="Q16" s="10" t="s">
        <v>159</v>
      </c>
      <c r="R16" s="20">
        <v>1149.05996058083</v>
      </c>
      <c r="S16" s="10" t="s">
        <v>181</v>
      </c>
    </row>
    <row r="17" spans="1:19" x14ac:dyDescent="0.25">
      <c r="A17" s="12" t="s">
        <v>183</v>
      </c>
      <c r="B17" s="20">
        <v>340.49539694659501</v>
      </c>
      <c r="C17" s="10" t="s">
        <v>159</v>
      </c>
      <c r="D17" s="20">
        <v>0</v>
      </c>
      <c r="E17" s="10" t="s">
        <v>179</v>
      </c>
      <c r="F17" s="20">
        <v>6457.6388888888896</v>
      </c>
      <c r="G17" s="10" t="s">
        <v>159</v>
      </c>
      <c r="H17" s="20">
        <v>1965.2366450100001</v>
      </c>
      <c r="I17" s="10" t="s">
        <v>159</v>
      </c>
      <c r="J17" s="20">
        <v>372.14442539359197</v>
      </c>
      <c r="K17" s="10" t="s">
        <v>159</v>
      </c>
      <c r="L17" s="20">
        <v>2773.17555314734</v>
      </c>
      <c r="M17" s="10" t="s">
        <v>159</v>
      </c>
      <c r="N17" s="20">
        <v>2070.6335587153599</v>
      </c>
      <c r="O17" s="10" t="s">
        <v>159</v>
      </c>
      <c r="P17" s="20">
        <v>979.02465352082004</v>
      </c>
      <c r="Q17" s="10" t="s">
        <v>159</v>
      </c>
      <c r="R17" s="20">
        <v>1150.1030282003001</v>
      </c>
      <c r="S17" s="10" t="s">
        <v>181</v>
      </c>
    </row>
    <row r="18" spans="1:19" x14ac:dyDescent="0.25">
      <c r="A18" s="12" t="s">
        <v>184</v>
      </c>
      <c r="B18" s="20">
        <v>346.146495945835</v>
      </c>
      <c r="C18" s="10" t="s">
        <v>159</v>
      </c>
      <c r="D18" s="20">
        <v>0</v>
      </c>
      <c r="E18" s="10" t="s">
        <v>179</v>
      </c>
      <c r="F18" s="20">
        <v>6626.6259844395599</v>
      </c>
      <c r="G18" s="10" t="s">
        <v>159</v>
      </c>
      <c r="H18" s="20">
        <v>1846.2417777191299</v>
      </c>
      <c r="I18" s="10" t="s">
        <v>159</v>
      </c>
      <c r="J18" s="20">
        <v>399.57102242295599</v>
      </c>
      <c r="K18" s="10" t="s">
        <v>159</v>
      </c>
      <c r="L18" s="20">
        <v>2620.7385081972502</v>
      </c>
      <c r="M18" s="10" t="s">
        <v>159</v>
      </c>
      <c r="N18" s="20">
        <v>2064.6275067812799</v>
      </c>
      <c r="O18" s="10" t="s">
        <v>159</v>
      </c>
      <c r="P18" s="20">
        <v>1069.48509301892</v>
      </c>
      <c r="Q18" s="10" t="s">
        <v>159</v>
      </c>
      <c r="R18" s="20">
        <v>1139.16298961654</v>
      </c>
      <c r="S18" s="10" t="s">
        <v>181</v>
      </c>
    </row>
    <row r="19" spans="1:19" x14ac:dyDescent="0.25">
      <c r="A19" s="12" t="s">
        <v>185</v>
      </c>
      <c r="B19" s="20">
        <v>315.66469158746298</v>
      </c>
      <c r="C19" s="10" t="s">
        <v>159</v>
      </c>
      <c r="D19" s="20">
        <v>0</v>
      </c>
      <c r="E19" s="10" t="s">
        <v>179</v>
      </c>
      <c r="F19" s="20">
        <v>6773.33980414708</v>
      </c>
      <c r="G19" s="10" t="s">
        <v>159</v>
      </c>
      <c r="H19" s="20">
        <v>1731.64774749359</v>
      </c>
      <c r="I19" s="10" t="s">
        <v>159</v>
      </c>
      <c r="J19" s="20">
        <v>435.20242974160499</v>
      </c>
      <c r="K19" s="10" t="s">
        <v>159</v>
      </c>
      <c r="L19" s="20">
        <v>0</v>
      </c>
      <c r="M19" s="10" t="s">
        <v>179</v>
      </c>
      <c r="N19" s="20">
        <v>2077.4942736422099</v>
      </c>
      <c r="O19" s="10" t="s">
        <v>159</v>
      </c>
      <c r="P19" s="20">
        <v>1367.08103485262</v>
      </c>
      <c r="Q19" s="10" t="s">
        <v>159</v>
      </c>
      <c r="R19" s="20">
        <v>1094.91193647318</v>
      </c>
      <c r="S19" s="10" t="s">
        <v>181</v>
      </c>
    </row>
    <row r="20" spans="1:19" x14ac:dyDescent="0.25">
      <c r="A20" s="12" t="s">
        <v>186</v>
      </c>
      <c r="B20" s="20">
        <v>319.26690656501899</v>
      </c>
      <c r="C20" s="10" t="s">
        <v>159</v>
      </c>
      <c r="D20" s="20">
        <v>0</v>
      </c>
      <c r="E20" s="10" t="s">
        <v>179</v>
      </c>
      <c r="F20" s="20">
        <v>7092.0650229487101</v>
      </c>
      <c r="G20" s="10" t="s">
        <v>187</v>
      </c>
      <c r="H20" s="20">
        <v>1781.1408390929601</v>
      </c>
      <c r="I20" s="10" t="s">
        <v>159</v>
      </c>
      <c r="J20" s="20">
        <v>394.57234569907803</v>
      </c>
      <c r="K20" s="10" t="s">
        <v>159</v>
      </c>
      <c r="L20" s="20">
        <v>0</v>
      </c>
      <c r="M20" s="10" t="s">
        <v>179</v>
      </c>
      <c r="N20" s="20">
        <v>2207.2768412390001</v>
      </c>
      <c r="O20" s="10" t="s">
        <v>159</v>
      </c>
      <c r="P20" s="20">
        <v>1420.0228757417301</v>
      </c>
      <c r="Q20" s="10" t="s">
        <v>159</v>
      </c>
      <c r="R20" s="20">
        <v>1146.02969551091</v>
      </c>
      <c r="S20" s="10" t="s">
        <v>181</v>
      </c>
    </row>
    <row r="21" spans="1:19" x14ac:dyDescent="0.25">
      <c r="A21" s="12" t="s">
        <v>188</v>
      </c>
      <c r="B21" s="20">
        <v>359.58430662153802</v>
      </c>
      <c r="C21" s="10" t="s">
        <v>159</v>
      </c>
      <c r="D21" s="20">
        <v>0</v>
      </c>
      <c r="E21" s="10" t="s">
        <v>179</v>
      </c>
      <c r="F21" s="20">
        <v>7312.0783879732198</v>
      </c>
      <c r="G21" s="10" t="s">
        <v>159</v>
      </c>
      <c r="H21" s="20">
        <v>1868.03059041656</v>
      </c>
      <c r="I21" s="10" t="s">
        <v>159</v>
      </c>
      <c r="J21" s="20">
        <v>426.27276034080199</v>
      </c>
      <c r="K21" s="10" t="s">
        <v>159</v>
      </c>
      <c r="L21" s="20">
        <v>0</v>
      </c>
      <c r="M21" s="10" t="s">
        <v>179</v>
      </c>
      <c r="N21" s="20">
        <v>2202.8293238496399</v>
      </c>
      <c r="O21" s="10" t="s">
        <v>159</v>
      </c>
      <c r="P21" s="20">
        <v>1512.78915482046</v>
      </c>
      <c r="Q21" s="10" t="s">
        <v>159</v>
      </c>
      <c r="R21" s="20">
        <v>1180.87269961775</v>
      </c>
      <c r="S21" s="10" t="s">
        <v>181</v>
      </c>
    </row>
    <row r="22" spans="1:19" x14ac:dyDescent="0.25">
      <c r="A22" s="12" t="s">
        <v>189</v>
      </c>
      <c r="B22" s="20">
        <v>359.717211798748</v>
      </c>
      <c r="C22" s="10" t="s">
        <v>159</v>
      </c>
      <c r="D22" s="20">
        <v>0</v>
      </c>
      <c r="E22" s="10" t="s">
        <v>179</v>
      </c>
      <c r="F22" s="20">
        <v>6865.6169191377203</v>
      </c>
      <c r="G22" s="10" t="s">
        <v>159</v>
      </c>
      <c r="H22" s="20">
        <v>1772.3899588976101</v>
      </c>
      <c r="I22" s="10" t="s">
        <v>159</v>
      </c>
      <c r="J22" s="20">
        <v>422.76060556870101</v>
      </c>
      <c r="K22" s="10" t="s">
        <v>159</v>
      </c>
      <c r="L22" s="20">
        <v>0</v>
      </c>
      <c r="M22" s="10" t="s">
        <v>179</v>
      </c>
      <c r="N22" s="20">
        <v>2292.4214649709802</v>
      </c>
      <c r="O22" s="10" t="s">
        <v>159</v>
      </c>
      <c r="P22" s="20">
        <v>1472.97069788413</v>
      </c>
      <c r="Q22" s="10" t="s">
        <v>159</v>
      </c>
      <c r="R22" s="20">
        <v>1179.2781778195999</v>
      </c>
      <c r="S22" s="10" t="s">
        <v>181</v>
      </c>
    </row>
    <row r="23" spans="1:19" x14ac:dyDescent="0.25">
      <c r="A23" s="12" t="s">
        <v>190</v>
      </c>
      <c r="B23" s="20">
        <v>332.00158054177501</v>
      </c>
      <c r="C23" s="10" t="s">
        <v>159</v>
      </c>
      <c r="D23" s="20">
        <v>0</v>
      </c>
      <c r="E23" s="10" t="s">
        <v>179</v>
      </c>
      <c r="F23" s="20">
        <v>6505.4002665984299</v>
      </c>
      <c r="G23" s="10" t="s">
        <v>159</v>
      </c>
      <c r="H23" s="20">
        <v>1777.28694804629</v>
      </c>
      <c r="I23" s="10" t="s">
        <v>159</v>
      </c>
      <c r="J23" s="20">
        <v>399.524889236484</v>
      </c>
      <c r="K23" s="10" t="s">
        <v>159</v>
      </c>
      <c r="L23" s="20">
        <v>0</v>
      </c>
      <c r="M23" s="10" t="s">
        <v>179</v>
      </c>
      <c r="N23" s="20">
        <v>2443.6345069200402</v>
      </c>
      <c r="O23" s="10" t="s">
        <v>159</v>
      </c>
      <c r="P23" s="20">
        <v>1442.7825439001799</v>
      </c>
      <c r="Q23" s="10" t="s">
        <v>159</v>
      </c>
      <c r="R23" s="20">
        <v>1211.5335021419501</v>
      </c>
      <c r="S23" s="10" t="s">
        <v>181</v>
      </c>
    </row>
    <row r="24" spans="1:19" x14ac:dyDescent="0.25">
      <c r="A24" s="12" t="s">
        <v>191</v>
      </c>
      <c r="B24" s="20">
        <v>317.46402967390702</v>
      </c>
      <c r="C24" s="10" t="s">
        <v>159</v>
      </c>
      <c r="D24" s="20">
        <v>0</v>
      </c>
      <c r="E24" s="10" t="s">
        <v>179</v>
      </c>
      <c r="F24" s="20">
        <v>6501.0825793110698</v>
      </c>
      <c r="G24" s="10" t="s">
        <v>159</v>
      </c>
      <c r="H24" s="20">
        <v>1804.4420097587599</v>
      </c>
      <c r="I24" s="10" t="s">
        <v>159</v>
      </c>
      <c r="J24" s="20">
        <v>412.57119224176103</v>
      </c>
      <c r="K24" s="10" t="s">
        <v>159</v>
      </c>
      <c r="L24" s="20">
        <v>0</v>
      </c>
      <c r="M24" s="10" t="s">
        <v>179</v>
      </c>
      <c r="N24" s="20">
        <v>2516.1361934331899</v>
      </c>
      <c r="O24" s="10" t="s">
        <v>159</v>
      </c>
      <c r="P24" s="20">
        <v>1623.02795475896</v>
      </c>
      <c r="Q24" s="10" t="s">
        <v>159</v>
      </c>
      <c r="R24" s="20">
        <v>1258.33483575169</v>
      </c>
      <c r="S24" s="10" t="s">
        <v>181</v>
      </c>
    </row>
    <row r="25" spans="1:19" x14ac:dyDescent="0.25">
      <c r="A25" s="12" t="s">
        <v>192</v>
      </c>
      <c r="B25" s="20">
        <v>286.589293965671</v>
      </c>
      <c r="C25" s="10" t="s">
        <v>159</v>
      </c>
      <c r="D25" s="20">
        <v>0</v>
      </c>
      <c r="E25" s="10" t="s">
        <v>179</v>
      </c>
      <c r="F25" s="20">
        <v>6238.3789066823301</v>
      </c>
      <c r="G25" s="10" t="s">
        <v>159</v>
      </c>
      <c r="H25" s="20">
        <v>1722.4969647518301</v>
      </c>
      <c r="I25" s="10" t="s">
        <v>159</v>
      </c>
      <c r="J25" s="20">
        <v>411.36364505824503</v>
      </c>
      <c r="K25" s="10" t="s">
        <v>159</v>
      </c>
      <c r="L25" s="20">
        <v>0</v>
      </c>
      <c r="M25" s="10" t="s">
        <v>179</v>
      </c>
      <c r="N25" s="20">
        <v>2557.6694576909399</v>
      </c>
      <c r="O25" s="10" t="s">
        <v>159</v>
      </c>
      <c r="P25" s="20">
        <v>1560.36230547069</v>
      </c>
      <c r="Q25" s="10" t="s">
        <v>159</v>
      </c>
      <c r="R25" s="20">
        <v>1247.50505758443</v>
      </c>
      <c r="S25" s="10" t="s">
        <v>181</v>
      </c>
    </row>
    <row r="26" spans="1:19" x14ac:dyDescent="0.25">
      <c r="A26" s="12" t="s">
        <v>193</v>
      </c>
      <c r="B26" s="20">
        <v>285.83011018514799</v>
      </c>
      <c r="C26" s="10" t="s">
        <v>159</v>
      </c>
      <c r="D26" s="20">
        <v>0</v>
      </c>
      <c r="E26" s="10" t="s">
        <v>179</v>
      </c>
      <c r="F26" s="20">
        <v>6060.3784928286204</v>
      </c>
      <c r="G26" s="10" t="s">
        <v>159</v>
      </c>
      <c r="H26" s="20">
        <v>1655.8710783607601</v>
      </c>
      <c r="I26" s="10" t="s">
        <v>159</v>
      </c>
      <c r="J26" s="20">
        <v>227.240990406512</v>
      </c>
      <c r="K26" s="10" t="s">
        <v>181</v>
      </c>
      <c r="L26" s="20">
        <v>0</v>
      </c>
      <c r="M26" s="10" t="s">
        <v>179</v>
      </c>
      <c r="N26" s="20">
        <v>2555.9896434004399</v>
      </c>
      <c r="O26" s="10" t="s">
        <v>159</v>
      </c>
      <c r="P26" s="20">
        <v>1786.3081645970799</v>
      </c>
      <c r="Q26" s="10" t="s">
        <v>159</v>
      </c>
      <c r="R26" s="20">
        <v>1246.1654792623401</v>
      </c>
      <c r="S26" s="10" t="s">
        <v>181</v>
      </c>
    </row>
    <row r="27" spans="1:19" x14ac:dyDescent="0.25">
      <c r="A27" s="12" t="s">
        <v>194</v>
      </c>
      <c r="B27" s="20">
        <v>289.11778375653802</v>
      </c>
      <c r="C27" s="10" t="s">
        <v>159</v>
      </c>
      <c r="D27" s="20">
        <v>0</v>
      </c>
      <c r="E27" s="10" t="s">
        <v>179</v>
      </c>
      <c r="F27" s="20">
        <v>5960.63045114129</v>
      </c>
      <c r="G27" s="10" t="s">
        <v>159</v>
      </c>
      <c r="H27" s="20">
        <v>1881.18493105278</v>
      </c>
      <c r="I27" s="10" t="s">
        <v>159</v>
      </c>
      <c r="J27" s="20">
        <v>0</v>
      </c>
      <c r="K27" s="10" t="s">
        <v>195</v>
      </c>
      <c r="L27" s="20">
        <v>0</v>
      </c>
      <c r="M27" s="10" t="s">
        <v>179</v>
      </c>
      <c r="N27" s="20">
        <v>2900.2527806625299</v>
      </c>
      <c r="O27" s="10" t="s">
        <v>159</v>
      </c>
      <c r="P27" s="20">
        <v>1885.4411060009099</v>
      </c>
      <c r="Q27" s="10" t="s">
        <v>159</v>
      </c>
      <c r="R27" s="20">
        <v>1373.55927809695</v>
      </c>
      <c r="S27" s="10" t="s">
        <v>181</v>
      </c>
    </row>
    <row r="28" spans="1:19" x14ac:dyDescent="0.25">
      <c r="A28" s="12" t="s">
        <v>196</v>
      </c>
      <c r="B28" s="20">
        <v>365.19761946494202</v>
      </c>
      <c r="C28" s="10" t="s">
        <v>159</v>
      </c>
      <c r="D28" s="20">
        <v>0</v>
      </c>
      <c r="E28" s="10" t="s">
        <v>179</v>
      </c>
      <c r="F28" s="20">
        <v>5687.6086617341498</v>
      </c>
      <c r="G28" s="10" t="s">
        <v>159</v>
      </c>
      <c r="H28" s="20">
        <v>1937.9732635318301</v>
      </c>
      <c r="I28" s="10" t="s">
        <v>159</v>
      </c>
      <c r="J28" s="20">
        <v>0</v>
      </c>
      <c r="K28" s="10" t="s">
        <v>179</v>
      </c>
      <c r="L28" s="20">
        <v>0</v>
      </c>
      <c r="M28" s="10" t="s">
        <v>179</v>
      </c>
      <c r="N28" s="20">
        <v>3060.3708036740099</v>
      </c>
      <c r="O28" s="10" t="s">
        <v>159</v>
      </c>
      <c r="P28" s="20">
        <v>2196.4058481615698</v>
      </c>
      <c r="Q28" s="10" t="s">
        <v>159</v>
      </c>
      <c r="R28" s="20">
        <v>1460.11486409852</v>
      </c>
      <c r="S28" s="10" t="s">
        <v>181</v>
      </c>
    </row>
    <row r="29" spans="1:19" x14ac:dyDescent="0.25">
      <c r="A29" s="12" t="s">
        <v>197</v>
      </c>
      <c r="B29" s="20">
        <v>489.06444644180601</v>
      </c>
      <c r="C29" s="10" t="s">
        <v>159</v>
      </c>
      <c r="D29" s="20">
        <v>0</v>
      </c>
      <c r="E29" s="10" t="s">
        <v>179</v>
      </c>
      <c r="F29" s="20">
        <v>5436.3316317645504</v>
      </c>
      <c r="G29" s="10" t="s">
        <v>159</v>
      </c>
      <c r="H29" s="20">
        <v>2013.6128006833901</v>
      </c>
      <c r="I29" s="10" t="s">
        <v>159</v>
      </c>
      <c r="J29" s="20">
        <v>0</v>
      </c>
      <c r="K29" s="10" t="s">
        <v>179</v>
      </c>
      <c r="L29" s="20">
        <v>0</v>
      </c>
      <c r="M29" s="10" t="s">
        <v>179</v>
      </c>
      <c r="N29" s="20">
        <v>2424.6656020560999</v>
      </c>
      <c r="O29" s="10" t="s">
        <v>159</v>
      </c>
      <c r="P29" s="20">
        <v>1773.9307179665</v>
      </c>
      <c r="Q29" s="10" t="s">
        <v>198</v>
      </c>
      <c r="R29" s="20">
        <v>1269.4717596225601</v>
      </c>
      <c r="S29" s="10" t="s">
        <v>181</v>
      </c>
    </row>
    <row r="30" spans="1:19" x14ac:dyDescent="0.25">
      <c r="A30" s="12" t="s">
        <v>199</v>
      </c>
      <c r="B30" s="20">
        <v>438.64317673205301</v>
      </c>
      <c r="C30" s="10" t="s">
        <v>159</v>
      </c>
      <c r="D30" s="20">
        <v>0</v>
      </c>
      <c r="E30" s="10" t="s">
        <v>179</v>
      </c>
      <c r="F30" s="20">
        <v>5965.0712074639096</v>
      </c>
      <c r="G30" s="10" t="s">
        <v>159</v>
      </c>
      <c r="H30" s="20">
        <v>2026.43728471654</v>
      </c>
      <c r="I30" s="10" t="s">
        <v>159</v>
      </c>
      <c r="J30" s="20">
        <v>0</v>
      </c>
      <c r="K30" s="10" t="s">
        <v>179</v>
      </c>
      <c r="L30" s="20">
        <v>0</v>
      </c>
      <c r="M30" s="10" t="s">
        <v>179</v>
      </c>
      <c r="N30" s="20">
        <v>2601.1627032676101</v>
      </c>
      <c r="O30" s="10" t="s">
        <v>159</v>
      </c>
      <c r="P30" s="20">
        <v>1641.1824966041199</v>
      </c>
      <c r="Q30" s="10" t="s">
        <v>159</v>
      </c>
      <c r="R30" s="20">
        <v>1310.2658127935199</v>
      </c>
      <c r="S30" s="10" t="s">
        <v>181</v>
      </c>
    </row>
    <row r="31" spans="1:19" x14ac:dyDescent="0.25">
      <c r="A31" s="12" t="s">
        <v>200</v>
      </c>
      <c r="B31" s="20">
        <v>380.67285456811999</v>
      </c>
      <c r="C31" s="10" t="s">
        <v>159</v>
      </c>
      <c r="D31" s="20">
        <v>0</v>
      </c>
      <c r="E31" s="10" t="s">
        <v>179</v>
      </c>
      <c r="F31" s="20">
        <v>5727.9196134762497</v>
      </c>
      <c r="G31" s="10" t="s">
        <v>159</v>
      </c>
      <c r="H31" s="20">
        <v>2099.3103075044801</v>
      </c>
      <c r="I31" s="10" t="s">
        <v>159</v>
      </c>
      <c r="J31" s="20">
        <v>0</v>
      </c>
      <c r="K31" s="10" t="s">
        <v>179</v>
      </c>
      <c r="L31" s="20">
        <v>0</v>
      </c>
      <c r="M31" s="10" t="s">
        <v>179</v>
      </c>
      <c r="N31" s="20">
        <v>2453.4094952017299</v>
      </c>
      <c r="O31" s="10" t="s">
        <v>201</v>
      </c>
      <c r="P31" s="20">
        <v>1631.41057162484</v>
      </c>
      <c r="Q31" s="10" t="s">
        <v>159</v>
      </c>
      <c r="R31" s="20">
        <v>1284.44720017853</v>
      </c>
      <c r="S31" s="10" t="s">
        <v>202</v>
      </c>
    </row>
    <row r="32" spans="1:19" x14ac:dyDescent="0.25">
      <c r="A32" s="15" t="s">
        <v>203</v>
      </c>
      <c r="B32" s="21">
        <v>261.283565606732</v>
      </c>
      <c r="C32" s="14" t="s">
        <v>159</v>
      </c>
      <c r="D32" s="21">
        <v>0</v>
      </c>
      <c r="E32" s="14" t="s">
        <v>179</v>
      </c>
      <c r="F32" s="21">
        <v>5010.87162803308</v>
      </c>
      <c r="G32" s="14" t="s">
        <v>159</v>
      </c>
      <c r="H32" s="21">
        <v>1607.97268751613</v>
      </c>
      <c r="I32" s="14" t="s">
        <v>159</v>
      </c>
      <c r="J32" s="21">
        <v>0</v>
      </c>
      <c r="K32" s="14" t="s">
        <v>179</v>
      </c>
      <c r="L32" s="21">
        <v>0</v>
      </c>
      <c r="M32" s="14" t="s">
        <v>179</v>
      </c>
      <c r="N32" s="21">
        <v>1814.48386628607</v>
      </c>
      <c r="O32" s="14" t="s">
        <v>159</v>
      </c>
      <c r="P32" s="21">
        <v>1220.42827203106</v>
      </c>
      <c r="Q32" s="14" t="s">
        <v>159</v>
      </c>
      <c r="R32" s="21">
        <v>971.11599058195998</v>
      </c>
      <c r="S32" s="14" t="s">
        <v>181</v>
      </c>
    </row>
    <row r="34" spans="1:2" x14ac:dyDescent="0.25">
      <c r="A34" s="16" t="s">
        <v>204</v>
      </c>
      <c r="B34" s="16" t="s">
        <v>205</v>
      </c>
    </row>
    <row r="36" spans="1:2" x14ac:dyDescent="0.25">
      <c r="B36" s="16" t="s">
        <v>206</v>
      </c>
    </row>
    <row r="37" spans="1:2" x14ac:dyDescent="0.25">
      <c r="B37" s="16" t="s">
        <v>207</v>
      </c>
    </row>
    <row r="38" spans="1:2" x14ac:dyDescent="0.25">
      <c r="B38" s="16" t="s">
        <v>208</v>
      </c>
    </row>
    <row r="39" spans="1:2" x14ac:dyDescent="0.25">
      <c r="B39" s="16" t="s">
        <v>209</v>
      </c>
    </row>
    <row r="41" spans="1:2" x14ac:dyDescent="0.25">
      <c r="B41" s="16" t="s">
        <v>210</v>
      </c>
    </row>
    <row r="42" spans="1:2" x14ac:dyDescent="0.25">
      <c r="B42" s="16" t="s">
        <v>211</v>
      </c>
    </row>
    <row r="43" spans="1:2" x14ac:dyDescent="0.25">
      <c r="B43" s="16" t="s">
        <v>212</v>
      </c>
    </row>
    <row r="46" spans="1:2" x14ac:dyDescent="0.25">
      <c r="A46" s="17" t="str">
        <f>HYPERLINK("#'CASINO 2'!A2", "&lt;&lt;&lt; Previous table")</f>
        <v>&lt;&lt;&lt; Previous table</v>
      </c>
    </row>
    <row r="47" spans="1:2" x14ac:dyDescent="0.25">
      <c r="A47" s="17" t="str">
        <f>HYPERLINK("#'CASINO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S45"/>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HYPERLINK("#'INDEX'!B53", "Link to index")</f>
        <v>Link to index</v>
      </c>
    </row>
    <row r="2" spans="1:19" ht="15.75" customHeight="1" x14ac:dyDescent="0.25">
      <c r="A2" s="287" t="s">
        <v>315</v>
      </c>
      <c r="B2" s="286"/>
      <c r="C2" s="286"/>
      <c r="D2" s="286"/>
      <c r="E2" s="286"/>
      <c r="F2" s="286"/>
      <c r="G2" s="286"/>
      <c r="H2" s="286"/>
      <c r="I2" s="286"/>
      <c r="J2" s="286"/>
      <c r="K2" s="286"/>
      <c r="L2" s="286"/>
      <c r="M2" s="286"/>
      <c r="N2" s="286"/>
      <c r="O2" s="286"/>
      <c r="P2" s="286"/>
      <c r="Q2" s="286"/>
      <c r="R2" s="286"/>
      <c r="S2" s="286"/>
    </row>
    <row r="3" spans="1:19" ht="15.75" customHeight="1" x14ac:dyDescent="0.25">
      <c r="A3" s="287" t="s">
        <v>71</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110">
        <v>0</v>
      </c>
      <c r="C7" s="10" t="s">
        <v>159</v>
      </c>
      <c r="D7" s="110">
        <v>77.127463460662995</v>
      </c>
      <c r="E7" s="10" t="s">
        <v>159</v>
      </c>
      <c r="F7" s="110">
        <v>0</v>
      </c>
      <c r="G7" s="10" t="s">
        <v>159</v>
      </c>
      <c r="H7" s="110">
        <v>0</v>
      </c>
      <c r="I7" s="10" t="s">
        <v>159</v>
      </c>
      <c r="J7" s="110">
        <v>63.648445482180499</v>
      </c>
      <c r="K7" s="10" t="s">
        <v>159</v>
      </c>
      <c r="L7" s="110">
        <v>39.436318776428898</v>
      </c>
      <c r="M7" s="10" t="s">
        <v>159</v>
      </c>
      <c r="N7" s="110">
        <v>11.886216654788001</v>
      </c>
      <c r="O7" s="10" t="s">
        <v>159</v>
      </c>
      <c r="P7" s="110">
        <v>0</v>
      </c>
      <c r="Q7" s="10" t="s">
        <v>241</v>
      </c>
      <c r="R7" s="110">
        <v>35.6133298338125</v>
      </c>
      <c r="S7" s="10" t="s">
        <v>159</v>
      </c>
    </row>
    <row r="8" spans="1:19" x14ac:dyDescent="0.25">
      <c r="A8" s="12" t="s">
        <v>171</v>
      </c>
      <c r="B8" s="110">
        <v>0</v>
      </c>
      <c r="C8" s="10" t="s">
        <v>159</v>
      </c>
      <c r="D8" s="110">
        <v>76.777649967658604</v>
      </c>
      <c r="E8" s="10" t="s">
        <v>159</v>
      </c>
      <c r="F8" s="110">
        <v>0</v>
      </c>
      <c r="G8" s="10" t="s">
        <v>159</v>
      </c>
      <c r="H8" s="110">
        <v>0</v>
      </c>
      <c r="I8" s="10" t="s">
        <v>159</v>
      </c>
      <c r="J8" s="110">
        <v>63.439692164683201</v>
      </c>
      <c r="K8" s="10" t="s">
        <v>159</v>
      </c>
      <c r="L8" s="110">
        <v>144.20025736694899</v>
      </c>
      <c r="M8" s="10" t="s">
        <v>159</v>
      </c>
      <c r="N8" s="110">
        <v>9.2493965523474095</v>
      </c>
      <c r="O8" s="10" t="s">
        <v>159</v>
      </c>
      <c r="P8" s="110">
        <v>0</v>
      </c>
      <c r="Q8" s="10" t="s">
        <v>241</v>
      </c>
      <c r="R8" s="110">
        <v>37.409347052370002</v>
      </c>
      <c r="S8" s="10" t="s">
        <v>159</v>
      </c>
    </row>
    <row r="9" spans="1:19" x14ac:dyDescent="0.25">
      <c r="A9" s="12" t="s">
        <v>172</v>
      </c>
      <c r="B9" s="110">
        <v>0</v>
      </c>
      <c r="C9" s="10" t="s">
        <v>159</v>
      </c>
      <c r="D9" s="110">
        <v>77.620646360270598</v>
      </c>
      <c r="E9" s="10" t="s">
        <v>159</v>
      </c>
      <c r="F9" s="110">
        <v>0</v>
      </c>
      <c r="G9" s="10" t="s">
        <v>159</v>
      </c>
      <c r="H9" s="110">
        <v>0</v>
      </c>
      <c r="I9" s="10" t="s">
        <v>159</v>
      </c>
      <c r="J9" s="110">
        <v>64.488868297028205</v>
      </c>
      <c r="K9" s="10" t="s">
        <v>159</v>
      </c>
      <c r="L9" s="110">
        <v>162.61078434744701</v>
      </c>
      <c r="M9" s="10" t="s">
        <v>159</v>
      </c>
      <c r="N9" s="110">
        <v>8.6750018216510902</v>
      </c>
      <c r="O9" s="10" t="s">
        <v>159</v>
      </c>
      <c r="P9" s="110">
        <v>0</v>
      </c>
      <c r="Q9" s="10" t="s">
        <v>241</v>
      </c>
      <c r="R9" s="110">
        <v>38.004109248855499</v>
      </c>
      <c r="S9" s="10" t="s">
        <v>159</v>
      </c>
    </row>
    <row r="10" spans="1:19" x14ac:dyDescent="0.25">
      <c r="A10" s="12" t="s">
        <v>173</v>
      </c>
      <c r="B10" s="110">
        <v>0</v>
      </c>
      <c r="C10" s="10" t="s">
        <v>159</v>
      </c>
      <c r="D10" s="110">
        <v>81.720927073320397</v>
      </c>
      <c r="E10" s="10" t="s">
        <v>159</v>
      </c>
      <c r="F10" s="110">
        <v>0</v>
      </c>
      <c r="G10" s="10" t="s">
        <v>159</v>
      </c>
      <c r="H10" s="110">
        <v>61.1342130244579</v>
      </c>
      <c r="I10" s="10" t="s">
        <v>159</v>
      </c>
      <c r="J10" s="110">
        <v>63.922372474341799</v>
      </c>
      <c r="K10" s="10" t="s">
        <v>159</v>
      </c>
      <c r="L10" s="110">
        <v>183.19566716354299</v>
      </c>
      <c r="M10" s="10" t="s">
        <v>159</v>
      </c>
      <c r="N10" s="110">
        <v>8.2405244448414603</v>
      </c>
      <c r="O10" s="10" t="s">
        <v>159</v>
      </c>
      <c r="P10" s="110">
        <v>0</v>
      </c>
      <c r="Q10" s="10" t="s">
        <v>241</v>
      </c>
      <c r="R10" s="110">
        <v>50.705200849487099</v>
      </c>
      <c r="S10" s="10" t="s">
        <v>159</v>
      </c>
    </row>
    <row r="11" spans="1:19" x14ac:dyDescent="0.25">
      <c r="A11" s="12" t="s">
        <v>174</v>
      </c>
      <c r="B11" s="110">
        <v>0</v>
      </c>
      <c r="C11" s="10" t="s">
        <v>159</v>
      </c>
      <c r="D11" s="110">
        <v>75.295376832358201</v>
      </c>
      <c r="E11" s="10" t="s">
        <v>159</v>
      </c>
      <c r="F11" s="110">
        <v>0</v>
      </c>
      <c r="G11" s="10" t="s">
        <v>159</v>
      </c>
      <c r="H11" s="110">
        <v>79.191218160738302</v>
      </c>
      <c r="I11" s="10" t="s">
        <v>159</v>
      </c>
      <c r="J11" s="110">
        <v>61.2508489510125</v>
      </c>
      <c r="K11" s="10" t="s">
        <v>159</v>
      </c>
      <c r="L11" s="110">
        <v>190.96418921620699</v>
      </c>
      <c r="M11" s="10" t="s">
        <v>159</v>
      </c>
      <c r="N11" s="110">
        <v>8.1980535376495105</v>
      </c>
      <c r="O11" s="10" t="s">
        <v>159</v>
      </c>
      <c r="P11" s="110">
        <v>0</v>
      </c>
      <c r="Q11" s="10" t="s">
        <v>241</v>
      </c>
      <c r="R11" s="110">
        <v>51.708683927359402</v>
      </c>
      <c r="S11" s="10" t="s">
        <v>159</v>
      </c>
    </row>
    <row r="12" spans="1:19" x14ac:dyDescent="0.25">
      <c r="A12" s="12" t="s">
        <v>175</v>
      </c>
      <c r="B12" s="110">
        <v>0</v>
      </c>
      <c r="C12" s="10" t="s">
        <v>159</v>
      </c>
      <c r="D12" s="110">
        <v>75.835318361144402</v>
      </c>
      <c r="E12" s="10" t="s">
        <v>159</v>
      </c>
      <c r="F12" s="110">
        <v>0</v>
      </c>
      <c r="G12" s="10" t="s">
        <v>159</v>
      </c>
      <c r="H12" s="110">
        <v>76.972279302147498</v>
      </c>
      <c r="I12" s="10" t="s">
        <v>159</v>
      </c>
      <c r="J12" s="110">
        <v>60.217227813654802</v>
      </c>
      <c r="K12" s="10" t="s">
        <v>159</v>
      </c>
      <c r="L12" s="110">
        <v>177.980481249929</v>
      </c>
      <c r="M12" s="10" t="s">
        <v>159</v>
      </c>
      <c r="N12" s="110">
        <v>7.6928691315790898</v>
      </c>
      <c r="O12" s="10" t="s">
        <v>159</v>
      </c>
      <c r="P12" s="110">
        <v>0</v>
      </c>
      <c r="Q12" s="10" t="s">
        <v>241</v>
      </c>
      <c r="R12" s="110">
        <v>50.924582183141702</v>
      </c>
      <c r="S12" s="10" t="s">
        <v>159</v>
      </c>
    </row>
    <row r="13" spans="1:19" x14ac:dyDescent="0.25">
      <c r="A13" s="12" t="s">
        <v>176</v>
      </c>
      <c r="B13" s="110">
        <v>0</v>
      </c>
      <c r="C13" s="10" t="s">
        <v>159</v>
      </c>
      <c r="D13" s="110">
        <v>69.667571411560502</v>
      </c>
      <c r="E13" s="10" t="s">
        <v>159</v>
      </c>
      <c r="F13" s="110">
        <v>0</v>
      </c>
      <c r="G13" s="10" t="s">
        <v>159</v>
      </c>
      <c r="H13" s="110">
        <v>83.417563741099698</v>
      </c>
      <c r="I13" s="10" t="s">
        <v>159</v>
      </c>
      <c r="J13" s="110">
        <v>53.760765508541603</v>
      </c>
      <c r="K13" s="10" t="s">
        <v>159</v>
      </c>
      <c r="L13" s="110">
        <v>182.933365092598</v>
      </c>
      <c r="M13" s="10" t="s">
        <v>159</v>
      </c>
      <c r="N13" s="110">
        <v>7.9302551862618698</v>
      </c>
      <c r="O13" s="10" t="s">
        <v>159</v>
      </c>
      <c r="P13" s="110">
        <v>0</v>
      </c>
      <c r="Q13" s="10" t="s">
        <v>241</v>
      </c>
      <c r="R13" s="110">
        <v>49.643357644628701</v>
      </c>
      <c r="S13" s="10" t="s">
        <v>159</v>
      </c>
    </row>
    <row r="14" spans="1:19" x14ac:dyDescent="0.25">
      <c r="A14" s="12" t="s">
        <v>177</v>
      </c>
      <c r="B14" s="110">
        <v>9.0636613329662907</v>
      </c>
      <c r="C14" s="10" t="s">
        <v>159</v>
      </c>
      <c r="D14" s="110">
        <v>0</v>
      </c>
      <c r="E14" s="10" t="s">
        <v>179</v>
      </c>
      <c r="F14" s="110">
        <v>0</v>
      </c>
      <c r="G14" s="10" t="s">
        <v>159</v>
      </c>
      <c r="H14" s="110">
        <v>88.149988333018797</v>
      </c>
      <c r="I14" s="10" t="s">
        <v>159</v>
      </c>
      <c r="J14" s="110">
        <v>56.077126589974803</v>
      </c>
      <c r="K14" s="10" t="s">
        <v>159</v>
      </c>
      <c r="L14" s="110">
        <v>182.42936210687299</v>
      </c>
      <c r="M14" s="10" t="s">
        <v>159</v>
      </c>
      <c r="N14" s="110">
        <v>7.8358992996220698</v>
      </c>
      <c r="O14" s="10" t="s">
        <v>159</v>
      </c>
      <c r="P14" s="110">
        <v>0</v>
      </c>
      <c r="Q14" s="10" t="s">
        <v>241</v>
      </c>
      <c r="R14" s="110">
        <v>27.1941121637566</v>
      </c>
      <c r="S14" s="10" t="s">
        <v>181</v>
      </c>
    </row>
    <row r="15" spans="1:19" x14ac:dyDescent="0.25">
      <c r="A15" s="12" t="s">
        <v>178</v>
      </c>
      <c r="B15" s="110">
        <v>9.3419531444560793</v>
      </c>
      <c r="C15" s="10" t="s">
        <v>159</v>
      </c>
      <c r="D15" s="110">
        <v>67.1563416622853</v>
      </c>
      <c r="E15" s="10" t="s">
        <v>159</v>
      </c>
      <c r="F15" s="110">
        <v>0</v>
      </c>
      <c r="G15" s="10" t="s">
        <v>159</v>
      </c>
      <c r="H15" s="110">
        <v>92.148329329990304</v>
      </c>
      <c r="I15" s="10" t="s">
        <v>159</v>
      </c>
      <c r="J15" s="110">
        <v>57.577994583012902</v>
      </c>
      <c r="K15" s="10" t="s">
        <v>159</v>
      </c>
      <c r="L15" s="110">
        <v>183.832959393799</v>
      </c>
      <c r="M15" s="10" t="s">
        <v>159</v>
      </c>
      <c r="N15" s="110">
        <v>6.9044851139041103</v>
      </c>
      <c r="O15" s="10" t="s">
        <v>159</v>
      </c>
      <c r="P15" s="110">
        <v>0</v>
      </c>
      <c r="Q15" s="10" t="s">
        <v>241</v>
      </c>
      <c r="R15" s="110">
        <v>50.673505891326499</v>
      </c>
      <c r="S15" s="10" t="s">
        <v>159</v>
      </c>
    </row>
    <row r="16" spans="1:19" x14ac:dyDescent="0.25">
      <c r="A16" s="12" t="s">
        <v>182</v>
      </c>
      <c r="B16" s="110">
        <v>8.4976485438174993</v>
      </c>
      <c r="C16" s="10" t="s">
        <v>159</v>
      </c>
      <c r="D16" s="110">
        <v>67.332917558515504</v>
      </c>
      <c r="E16" s="10" t="s">
        <v>159</v>
      </c>
      <c r="F16" s="110">
        <v>0</v>
      </c>
      <c r="G16" s="10" t="s">
        <v>159</v>
      </c>
      <c r="H16" s="110">
        <v>97.706542738822904</v>
      </c>
      <c r="I16" s="10" t="s">
        <v>159</v>
      </c>
      <c r="J16" s="110">
        <v>59.860084224859698</v>
      </c>
      <c r="K16" s="10" t="s">
        <v>159</v>
      </c>
      <c r="L16" s="110">
        <v>190.37504459569101</v>
      </c>
      <c r="M16" s="10" t="s">
        <v>159</v>
      </c>
      <c r="N16" s="110">
        <v>7.4650658911909504</v>
      </c>
      <c r="O16" s="10" t="s">
        <v>159</v>
      </c>
      <c r="P16" s="110">
        <v>0</v>
      </c>
      <c r="Q16" s="10" t="s">
        <v>241</v>
      </c>
      <c r="R16" s="110">
        <v>52.299774252800297</v>
      </c>
      <c r="S16" s="10" t="s">
        <v>159</v>
      </c>
    </row>
    <row r="17" spans="1:19" x14ac:dyDescent="0.25">
      <c r="A17" s="12" t="s">
        <v>183</v>
      </c>
      <c r="B17" s="110">
        <v>10.4325327277691</v>
      </c>
      <c r="C17" s="10" t="s">
        <v>159</v>
      </c>
      <c r="D17" s="110">
        <v>68.470577264375805</v>
      </c>
      <c r="E17" s="10" t="s">
        <v>159</v>
      </c>
      <c r="F17" s="110">
        <v>0</v>
      </c>
      <c r="G17" s="10" t="s">
        <v>159</v>
      </c>
      <c r="H17" s="110">
        <v>107.99797768936899</v>
      </c>
      <c r="I17" s="10" t="s">
        <v>159</v>
      </c>
      <c r="J17" s="110">
        <v>62.182149449933</v>
      </c>
      <c r="K17" s="10" t="s">
        <v>159</v>
      </c>
      <c r="L17" s="110">
        <v>214.51171098561801</v>
      </c>
      <c r="M17" s="10" t="s">
        <v>159</v>
      </c>
      <c r="N17" s="110">
        <v>7.17296847019648</v>
      </c>
      <c r="O17" s="10" t="s">
        <v>159</v>
      </c>
      <c r="P17" s="110">
        <v>0</v>
      </c>
      <c r="Q17" s="10" t="s">
        <v>241</v>
      </c>
      <c r="R17" s="110">
        <v>55.395833470563403</v>
      </c>
      <c r="S17" s="10" t="s">
        <v>159</v>
      </c>
    </row>
    <row r="18" spans="1:19" x14ac:dyDescent="0.25">
      <c r="A18" s="12" t="s">
        <v>184</v>
      </c>
      <c r="B18" s="110">
        <v>10.116886307882501</v>
      </c>
      <c r="C18" s="10" t="s">
        <v>159</v>
      </c>
      <c r="D18" s="110">
        <v>65.968355019140205</v>
      </c>
      <c r="E18" s="10" t="s">
        <v>159</v>
      </c>
      <c r="F18" s="110">
        <v>0</v>
      </c>
      <c r="G18" s="10" t="s">
        <v>159</v>
      </c>
      <c r="H18" s="110">
        <v>112.277685049152</v>
      </c>
      <c r="I18" s="10" t="s">
        <v>159</v>
      </c>
      <c r="J18" s="110">
        <v>63.838965852267798</v>
      </c>
      <c r="K18" s="10" t="s">
        <v>159</v>
      </c>
      <c r="L18" s="110">
        <v>221.64401044758401</v>
      </c>
      <c r="M18" s="10" t="s">
        <v>159</v>
      </c>
      <c r="N18" s="110">
        <v>6.9729937270758899</v>
      </c>
      <c r="O18" s="10" t="s">
        <v>159</v>
      </c>
      <c r="P18" s="110">
        <v>0</v>
      </c>
      <c r="Q18" s="10" t="s">
        <v>241</v>
      </c>
      <c r="R18" s="110">
        <v>55.634102228309501</v>
      </c>
      <c r="S18" s="10" t="s">
        <v>159</v>
      </c>
    </row>
    <row r="19" spans="1:19" x14ac:dyDescent="0.25">
      <c r="A19" s="12" t="s">
        <v>185</v>
      </c>
      <c r="B19" s="110">
        <v>13.372414280989</v>
      </c>
      <c r="C19" s="10" t="s">
        <v>159</v>
      </c>
      <c r="D19" s="110">
        <v>66.993137184555394</v>
      </c>
      <c r="E19" s="10" t="s">
        <v>159</v>
      </c>
      <c r="F19" s="110">
        <v>0</v>
      </c>
      <c r="G19" s="10" t="s">
        <v>159</v>
      </c>
      <c r="H19" s="110">
        <v>108.69917297514699</v>
      </c>
      <c r="I19" s="10" t="s">
        <v>159</v>
      </c>
      <c r="J19" s="110">
        <v>64.666011411649094</v>
      </c>
      <c r="K19" s="10" t="s">
        <v>159</v>
      </c>
      <c r="L19" s="110">
        <v>0</v>
      </c>
      <c r="M19" s="10" t="s">
        <v>179</v>
      </c>
      <c r="N19" s="110">
        <v>7.5087735970471101</v>
      </c>
      <c r="O19" s="10" t="s">
        <v>159</v>
      </c>
      <c r="P19" s="110">
        <v>0</v>
      </c>
      <c r="Q19" s="10" t="s">
        <v>241</v>
      </c>
      <c r="R19" s="110">
        <v>50.239349898167902</v>
      </c>
      <c r="S19" s="10" t="s">
        <v>181</v>
      </c>
    </row>
    <row r="20" spans="1:19" x14ac:dyDescent="0.25">
      <c r="A20" s="12" t="s">
        <v>186</v>
      </c>
      <c r="B20" s="110">
        <v>12.530104249120001</v>
      </c>
      <c r="C20" s="10" t="s">
        <v>159</v>
      </c>
      <c r="D20" s="110">
        <v>66.552205708607701</v>
      </c>
      <c r="E20" s="10" t="s">
        <v>159</v>
      </c>
      <c r="F20" s="110">
        <v>234.08264111442099</v>
      </c>
      <c r="G20" s="10" t="s">
        <v>180</v>
      </c>
      <c r="H20" s="110">
        <v>108.82664240768401</v>
      </c>
      <c r="I20" s="10" t="s">
        <v>159</v>
      </c>
      <c r="J20" s="110">
        <v>64.610133680061793</v>
      </c>
      <c r="K20" s="10" t="s">
        <v>159</v>
      </c>
      <c r="L20" s="110">
        <v>0</v>
      </c>
      <c r="M20" s="10" t="s">
        <v>179</v>
      </c>
      <c r="N20" s="110">
        <v>6.7522314073018102</v>
      </c>
      <c r="O20" s="10" t="s">
        <v>159</v>
      </c>
      <c r="P20" s="110">
        <v>0</v>
      </c>
      <c r="Q20" s="10" t="s">
        <v>241</v>
      </c>
      <c r="R20" s="110">
        <v>52.1544274358818</v>
      </c>
      <c r="S20" s="10" t="s">
        <v>181</v>
      </c>
    </row>
    <row r="21" spans="1:19" x14ac:dyDescent="0.25">
      <c r="A21" s="12" t="s">
        <v>188</v>
      </c>
      <c r="B21" s="110">
        <v>12.7062240329152</v>
      </c>
      <c r="C21" s="10" t="s">
        <v>159</v>
      </c>
      <c r="D21" s="110">
        <v>82.440587198833498</v>
      </c>
      <c r="E21" s="10" t="s">
        <v>159</v>
      </c>
      <c r="F21" s="110">
        <v>237.679030844126</v>
      </c>
      <c r="G21" s="10" t="s">
        <v>159</v>
      </c>
      <c r="H21" s="110">
        <v>114.470397538122</v>
      </c>
      <c r="I21" s="10" t="s">
        <v>159</v>
      </c>
      <c r="J21" s="110">
        <v>72.712108028593505</v>
      </c>
      <c r="K21" s="10" t="s">
        <v>159</v>
      </c>
      <c r="L21" s="110">
        <v>0</v>
      </c>
      <c r="M21" s="10" t="s">
        <v>179</v>
      </c>
      <c r="N21" s="110">
        <v>6.6120358576911604</v>
      </c>
      <c r="O21" s="10" t="s">
        <v>159</v>
      </c>
      <c r="P21" s="110">
        <v>0</v>
      </c>
      <c r="Q21" s="10" t="s">
        <v>241</v>
      </c>
      <c r="R21" s="110">
        <v>59.051953659187497</v>
      </c>
      <c r="S21" s="10" t="s">
        <v>181</v>
      </c>
    </row>
    <row r="22" spans="1:19" x14ac:dyDescent="0.25">
      <c r="A22" s="12" t="s">
        <v>189</v>
      </c>
      <c r="B22" s="110">
        <v>11.839648111307</v>
      </c>
      <c r="C22" s="10" t="s">
        <v>159</v>
      </c>
      <c r="D22" s="110">
        <v>84.455391041735297</v>
      </c>
      <c r="E22" s="10" t="s">
        <v>159</v>
      </c>
      <c r="F22" s="110">
        <v>233.18603856746</v>
      </c>
      <c r="G22" s="10" t="s">
        <v>159</v>
      </c>
      <c r="H22" s="110">
        <v>110.75322767196501</v>
      </c>
      <c r="I22" s="10" t="s">
        <v>159</v>
      </c>
      <c r="J22" s="110">
        <v>73.119762581554298</v>
      </c>
      <c r="K22" s="10" t="s">
        <v>159</v>
      </c>
      <c r="L22" s="110">
        <v>0</v>
      </c>
      <c r="M22" s="10" t="s">
        <v>179</v>
      </c>
      <c r="N22" s="110">
        <v>5.7078559711884402</v>
      </c>
      <c r="O22" s="10" t="s">
        <v>159</v>
      </c>
      <c r="P22" s="110">
        <v>0</v>
      </c>
      <c r="Q22" s="10" t="s">
        <v>241</v>
      </c>
      <c r="R22" s="110">
        <v>58.666890502695502</v>
      </c>
      <c r="S22" s="10" t="s">
        <v>181</v>
      </c>
    </row>
    <row r="23" spans="1:19" x14ac:dyDescent="0.25">
      <c r="A23" s="12" t="s">
        <v>190</v>
      </c>
      <c r="B23" s="110">
        <v>12.9955657022435</v>
      </c>
      <c r="C23" s="10" t="s">
        <v>159</v>
      </c>
      <c r="D23" s="110">
        <v>91.898918442014505</v>
      </c>
      <c r="E23" s="10" t="s">
        <v>159</v>
      </c>
      <c r="F23" s="110">
        <v>221.91461114119599</v>
      </c>
      <c r="G23" s="10" t="s">
        <v>159</v>
      </c>
      <c r="H23" s="110">
        <v>119.155718844878</v>
      </c>
      <c r="I23" s="10" t="s">
        <v>159</v>
      </c>
      <c r="J23" s="110">
        <v>74.863524745547494</v>
      </c>
      <c r="K23" s="10" t="s">
        <v>159</v>
      </c>
      <c r="L23" s="110">
        <v>0</v>
      </c>
      <c r="M23" s="10" t="s">
        <v>179</v>
      </c>
      <c r="N23" s="110">
        <v>5.5376182215388301</v>
      </c>
      <c r="O23" s="10" t="s">
        <v>159</v>
      </c>
      <c r="P23" s="110">
        <v>0</v>
      </c>
      <c r="Q23" s="10" t="s">
        <v>241</v>
      </c>
      <c r="R23" s="110">
        <v>62.653290467587098</v>
      </c>
      <c r="S23" s="10" t="s">
        <v>181</v>
      </c>
    </row>
    <row r="24" spans="1:19" x14ac:dyDescent="0.25">
      <c r="A24" s="12" t="s">
        <v>191</v>
      </c>
      <c r="B24" s="110">
        <v>13.0691754897931</v>
      </c>
      <c r="C24" s="10" t="s">
        <v>159</v>
      </c>
      <c r="D24" s="110">
        <v>96.734520878545695</v>
      </c>
      <c r="E24" s="10" t="s">
        <v>159</v>
      </c>
      <c r="F24" s="110">
        <v>268.429293253813</v>
      </c>
      <c r="G24" s="10" t="s">
        <v>159</v>
      </c>
      <c r="H24" s="110">
        <v>123.63957093992801</v>
      </c>
      <c r="I24" s="10" t="s">
        <v>159</v>
      </c>
      <c r="J24" s="110">
        <v>76.845683629118099</v>
      </c>
      <c r="K24" s="10" t="s">
        <v>159</v>
      </c>
      <c r="L24" s="110">
        <v>0</v>
      </c>
      <c r="M24" s="10" t="s">
        <v>179</v>
      </c>
      <c r="N24" s="110">
        <v>6.6768636720617396</v>
      </c>
      <c r="O24" s="10" t="s">
        <v>187</v>
      </c>
      <c r="P24" s="110">
        <v>0</v>
      </c>
      <c r="Q24" s="10" t="s">
        <v>241</v>
      </c>
      <c r="R24" s="110">
        <v>65.878929449285295</v>
      </c>
      <c r="S24" s="10" t="s">
        <v>181</v>
      </c>
    </row>
    <row r="25" spans="1:19" x14ac:dyDescent="0.25">
      <c r="A25" s="12" t="s">
        <v>192</v>
      </c>
      <c r="B25" s="110">
        <v>13.659958109461799</v>
      </c>
      <c r="C25" s="10" t="s">
        <v>159</v>
      </c>
      <c r="D25" s="110">
        <v>95.793468588005396</v>
      </c>
      <c r="E25" s="10" t="s">
        <v>159</v>
      </c>
      <c r="F25" s="110">
        <v>289.35691603027402</v>
      </c>
      <c r="G25" s="10" t="s">
        <v>159</v>
      </c>
      <c r="H25" s="110">
        <v>125.597565595026</v>
      </c>
      <c r="I25" s="10" t="s">
        <v>159</v>
      </c>
      <c r="J25" s="110">
        <v>80.278505709749595</v>
      </c>
      <c r="K25" s="10" t="s">
        <v>159</v>
      </c>
      <c r="L25" s="110">
        <v>0</v>
      </c>
      <c r="M25" s="10" t="s">
        <v>179</v>
      </c>
      <c r="N25" s="110">
        <v>13.085690259385901</v>
      </c>
      <c r="O25" s="10" t="s">
        <v>159</v>
      </c>
      <c r="P25" s="110">
        <v>0</v>
      </c>
      <c r="Q25" s="10" t="s">
        <v>241</v>
      </c>
      <c r="R25" s="110">
        <v>67.943683748080602</v>
      </c>
      <c r="S25" s="10" t="s">
        <v>181</v>
      </c>
    </row>
    <row r="26" spans="1:19" x14ac:dyDescent="0.25">
      <c r="A26" s="12" t="s">
        <v>193</v>
      </c>
      <c r="B26" s="110">
        <v>13.816340364448299</v>
      </c>
      <c r="C26" s="10" t="s">
        <v>159</v>
      </c>
      <c r="D26" s="110">
        <v>93.213079757247399</v>
      </c>
      <c r="E26" s="10" t="s">
        <v>159</v>
      </c>
      <c r="F26" s="110">
        <v>287.19117454752899</v>
      </c>
      <c r="G26" s="10" t="s">
        <v>159</v>
      </c>
      <c r="H26" s="110">
        <v>124.061484758174</v>
      </c>
      <c r="I26" s="10" t="s">
        <v>159</v>
      </c>
      <c r="J26" s="110">
        <v>78.296622636055503</v>
      </c>
      <c r="K26" s="10" t="s">
        <v>159</v>
      </c>
      <c r="L26" s="110">
        <v>0</v>
      </c>
      <c r="M26" s="10" t="s">
        <v>179</v>
      </c>
      <c r="N26" s="110">
        <v>13.6857870916197</v>
      </c>
      <c r="O26" s="10" t="s">
        <v>159</v>
      </c>
      <c r="P26" s="110">
        <v>0</v>
      </c>
      <c r="Q26" s="10" t="s">
        <v>241</v>
      </c>
      <c r="R26" s="110">
        <v>66.732506884959605</v>
      </c>
      <c r="S26" s="10" t="s">
        <v>181</v>
      </c>
    </row>
    <row r="27" spans="1:19" x14ac:dyDescent="0.25">
      <c r="A27" s="12" t="s">
        <v>194</v>
      </c>
      <c r="B27" s="110">
        <v>12.938342399664799</v>
      </c>
      <c r="C27" s="10" t="s">
        <v>159</v>
      </c>
      <c r="D27" s="110">
        <v>98.250063563462703</v>
      </c>
      <c r="E27" s="10" t="s">
        <v>159</v>
      </c>
      <c r="F27" s="110">
        <v>280.94927382432297</v>
      </c>
      <c r="G27" s="10" t="s">
        <v>159</v>
      </c>
      <c r="H27" s="110">
        <v>117.29704332327201</v>
      </c>
      <c r="I27" s="10" t="s">
        <v>159</v>
      </c>
      <c r="J27" s="110">
        <v>81.972265485842001</v>
      </c>
      <c r="K27" s="10" t="s">
        <v>159</v>
      </c>
      <c r="L27" s="110">
        <v>0</v>
      </c>
      <c r="M27" s="10" t="s">
        <v>179</v>
      </c>
      <c r="N27" s="110">
        <v>14.9078035254293</v>
      </c>
      <c r="O27" s="10" t="s">
        <v>159</v>
      </c>
      <c r="P27" s="110">
        <v>0</v>
      </c>
      <c r="Q27" s="10" t="s">
        <v>241</v>
      </c>
      <c r="R27" s="110">
        <v>67.443930245775505</v>
      </c>
      <c r="S27" s="10" t="s">
        <v>181</v>
      </c>
    </row>
    <row r="28" spans="1:19" x14ac:dyDescent="0.25">
      <c r="A28" s="12" t="s">
        <v>196</v>
      </c>
      <c r="B28" s="110">
        <v>16.7846696372434</v>
      </c>
      <c r="C28" s="10" t="s">
        <v>159</v>
      </c>
      <c r="D28" s="110">
        <v>103.704065486033</v>
      </c>
      <c r="E28" s="10" t="s">
        <v>159</v>
      </c>
      <c r="F28" s="110">
        <v>262.89501849008201</v>
      </c>
      <c r="G28" s="10" t="s">
        <v>159</v>
      </c>
      <c r="H28" s="110">
        <v>108.704135695511</v>
      </c>
      <c r="I28" s="10" t="s">
        <v>159</v>
      </c>
      <c r="J28" s="110">
        <v>84.105274801975597</v>
      </c>
      <c r="K28" s="10" t="s">
        <v>159</v>
      </c>
      <c r="L28" s="110">
        <v>0</v>
      </c>
      <c r="M28" s="10" t="s">
        <v>179</v>
      </c>
      <c r="N28" s="110">
        <v>17.191520286661898</v>
      </c>
      <c r="O28" s="10" t="s">
        <v>159</v>
      </c>
      <c r="P28" s="110">
        <v>0</v>
      </c>
      <c r="Q28" s="10" t="s">
        <v>241</v>
      </c>
      <c r="R28" s="110">
        <v>68.045499380494604</v>
      </c>
      <c r="S28" s="10" t="s">
        <v>181</v>
      </c>
    </row>
    <row r="29" spans="1:19" x14ac:dyDescent="0.25">
      <c r="A29" s="12" t="s">
        <v>197</v>
      </c>
      <c r="B29" s="110">
        <v>42.080199315640897</v>
      </c>
      <c r="C29" s="10" t="s">
        <v>159</v>
      </c>
      <c r="D29" s="110">
        <v>106.56581141576601</v>
      </c>
      <c r="E29" s="10" t="s">
        <v>159</v>
      </c>
      <c r="F29" s="110">
        <v>259.92019678697397</v>
      </c>
      <c r="G29" s="10" t="s">
        <v>159</v>
      </c>
      <c r="H29" s="110">
        <v>108.190272767864</v>
      </c>
      <c r="I29" s="10" t="s">
        <v>159</v>
      </c>
      <c r="J29" s="110">
        <v>80.259919544135201</v>
      </c>
      <c r="K29" s="10" t="s">
        <v>159</v>
      </c>
      <c r="L29" s="110">
        <v>0</v>
      </c>
      <c r="M29" s="10" t="s">
        <v>179</v>
      </c>
      <c r="N29" s="110">
        <v>19.981089631946901</v>
      </c>
      <c r="O29" s="10" t="s">
        <v>159</v>
      </c>
      <c r="P29" s="110">
        <v>0</v>
      </c>
      <c r="Q29" s="10" t="s">
        <v>241</v>
      </c>
      <c r="R29" s="110">
        <v>69.653270636887299</v>
      </c>
      <c r="S29" s="10" t="s">
        <v>181</v>
      </c>
    </row>
    <row r="30" spans="1:19" x14ac:dyDescent="0.25">
      <c r="A30" s="12" t="s">
        <v>199</v>
      </c>
      <c r="B30" s="110">
        <v>153.140700219156</v>
      </c>
      <c r="C30" s="10" t="s">
        <v>159</v>
      </c>
      <c r="D30" s="110">
        <v>102.347584222783</v>
      </c>
      <c r="E30" s="10" t="s">
        <v>159</v>
      </c>
      <c r="F30" s="110">
        <v>259.13878814491898</v>
      </c>
      <c r="G30" s="10" t="s">
        <v>159</v>
      </c>
      <c r="H30" s="110">
        <v>100.543705249094</v>
      </c>
      <c r="I30" s="10" t="s">
        <v>159</v>
      </c>
      <c r="J30" s="110">
        <v>87.107675396866398</v>
      </c>
      <c r="K30" s="10" t="s">
        <v>159</v>
      </c>
      <c r="L30" s="110">
        <v>0</v>
      </c>
      <c r="M30" s="10" t="s">
        <v>179</v>
      </c>
      <c r="N30" s="110">
        <v>19.145610396206401</v>
      </c>
      <c r="O30" s="10" t="s">
        <v>159</v>
      </c>
      <c r="P30" s="110">
        <v>0</v>
      </c>
      <c r="Q30" s="10" t="s">
        <v>241</v>
      </c>
      <c r="R30" s="110">
        <v>68.879779301256306</v>
      </c>
      <c r="S30" s="10" t="s">
        <v>181</v>
      </c>
    </row>
    <row r="31" spans="1:19" x14ac:dyDescent="0.25">
      <c r="A31" s="12" t="s">
        <v>200</v>
      </c>
      <c r="B31" s="110">
        <v>215.995517744539</v>
      </c>
      <c r="C31" s="10" t="s">
        <v>159</v>
      </c>
      <c r="D31" s="110">
        <v>97.581178122239294</v>
      </c>
      <c r="E31" s="10" t="s">
        <v>159</v>
      </c>
      <c r="F31" s="110">
        <v>231.35541032882199</v>
      </c>
      <c r="G31" s="10" t="s">
        <v>159</v>
      </c>
      <c r="H31" s="110">
        <v>104.477091732829</v>
      </c>
      <c r="I31" s="10" t="s">
        <v>159</v>
      </c>
      <c r="J31" s="110">
        <v>87.612517505547103</v>
      </c>
      <c r="K31" s="10" t="s">
        <v>159</v>
      </c>
      <c r="L31" s="110">
        <v>0</v>
      </c>
      <c r="M31" s="10" t="s">
        <v>179</v>
      </c>
      <c r="N31" s="110">
        <v>17.810221790734001</v>
      </c>
      <c r="O31" s="10" t="s">
        <v>159</v>
      </c>
      <c r="P31" s="110">
        <v>0</v>
      </c>
      <c r="Q31" s="10" t="s">
        <v>241</v>
      </c>
      <c r="R31" s="110">
        <v>68.542452317756698</v>
      </c>
      <c r="S31" s="10" t="s">
        <v>181</v>
      </c>
    </row>
    <row r="32" spans="1:19" x14ac:dyDescent="0.25">
      <c r="A32" s="15" t="s">
        <v>203</v>
      </c>
      <c r="B32" s="111">
        <v>376.84408273014299</v>
      </c>
      <c r="C32" s="14" t="s">
        <v>159</v>
      </c>
      <c r="D32" s="111">
        <v>78.754109561478003</v>
      </c>
      <c r="E32" s="14" t="s">
        <v>159</v>
      </c>
      <c r="F32" s="111">
        <v>186.406398264877</v>
      </c>
      <c r="G32" s="14" t="s">
        <v>159</v>
      </c>
      <c r="H32" s="111">
        <v>81.616103904024001</v>
      </c>
      <c r="I32" s="14" t="s">
        <v>159</v>
      </c>
      <c r="J32" s="111">
        <v>83.165432802742501</v>
      </c>
      <c r="K32" s="14" t="s">
        <v>159</v>
      </c>
      <c r="L32" s="111">
        <v>0</v>
      </c>
      <c r="M32" s="14" t="s">
        <v>179</v>
      </c>
      <c r="N32" s="111">
        <v>12.3867373135132</v>
      </c>
      <c r="O32" s="14" t="s">
        <v>159</v>
      </c>
      <c r="P32" s="111">
        <v>0</v>
      </c>
      <c r="Q32" s="14" t="s">
        <v>241</v>
      </c>
      <c r="R32" s="111">
        <v>58.452230057045597</v>
      </c>
      <c r="S32" s="14" t="s">
        <v>181</v>
      </c>
    </row>
    <row r="34" spans="1:2" x14ac:dyDescent="0.25">
      <c r="A34" s="16" t="s">
        <v>204</v>
      </c>
      <c r="B34" s="16" t="s">
        <v>205</v>
      </c>
    </row>
    <row r="36" spans="1:2" x14ac:dyDescent="0.25">
      <c r="B36" s="16" t="s">
        <v>312</v>
      </c>
    </row>
    <row r="37" spans="1:2" x14ac:dyDescent="0.25">
      <c r="B37" s="16" t="s">
        <v>313</v>
      </c>
    </row>
    <row r="39" spans="1:2" x14ac:dyDescent="0.25">
      <c r="B39" s="16" t="s">
        <v>210</v>
      </c>
    </row>
    <row r="40" spans="1:2" x14ac:dyDescent="0.25">
      <c r="B40" s="16" t="s">
        <v>244</v>
      </c>
    </row>
    <row r="41" spans="1:2" x14ac:dyDescent="0.25">
      <c r="B41" s="16" t="s">
        <v>212</v>
      </c>
    </row>
    <row r="44" spans="1:2" x14ac:dyDescent="0.25">
      <c r="A44" s="17" t="str">
        <f>HYPERLINK("#'KENO 2'!A2", "&lt;&lt;&lt; Previous table")</f>
        <v>&lt;&lt;&lt; Previous table</v>
      </c>
    </row>
    <row r="45" spans="1:2" x14ac:dyDescent="0.25">
      <c r="A45" s="17" t="str">
        <f>HYPERLINK("#'KENO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S45"/>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HYPERLINK("#'INDEX'!B54", "Link to index")</f>
        <v>Link to index</v>
      </c>
    </row>
    <row r="2" spans="1:19" ht="15.75" customHeight="1" x14ac:dyDescent="0.25">
      <c r="A2" s="287" t="s">
        <v>316</v>
      </c>
      <c r="B2" s="286"/>
      <c r="C2" s="286"/>
      <c r="D2" s="286"/>
      <c r="E2" s="286"/>
      <c r="F2" s="286"/>
      <c r="G2" s="286"/>
      <c r="H2" s="286"/>
      <c r="I2" s="286"/>
      <c r="J2" s="286"/>
      <c r="K2" s="286"/>
      <c r="L2" s="286"/>
      <c r="M2" s="286"/>
      <c r="N2" s="286"/>
      <c r="O2" s="286"/>
      <c r="P2" s="286"/>
      <c r="Q2" s="286"/>
      <c r="R2" s="286"/>
      <c r="S2" s="286"/>
    </row>
    <row r="3" spans="1:19" ht="15.75" customHeight="1" x14ac:dyDescent="0.25">
      <c r="A3" s="287" t="s">
        <v>72</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112">
        <v>0</v>
      </c>
      <c r="C7" s="10" t="s">
        <v>159</v>
      </c>
      <c r="D7" s="112">
        <v>140.75153820818201</v>
      </c>
      <c r="E7" s="10" t="s">
        <v>159</v>
      </c>
      <c r="F7" s="112">
        <v>0</v>
      </c>
      <c r="G7" s="10" t="s">
        <v>159</v>
      </c>
      <c r="H7" s="112">
        <v>0</v>
      </c>
      <c r="I7" s="10" t="s">
        <v>159</v>
      </c>
      <c r="J7" s="112">
        <v>116.153393411487</v>
      </c>
      <c r="K7" s="10" t="s">
        <v>159</v>
      </c>
      <c r="L7" s="112">
        <v>71.968171647205395</v>
      </c>
      <c r="M7" s="10" t="s">
        <v>159</v>
      </c>
      <c r="N7" s="112">
        <v>21.691407996198301</v>
      </c>
      <c r="O7" s="10" t="s">
        <v>159</v>
      </c>
      <c r="P7" s="112">
        <v>0</v>
      </c>
      <c r="Q7" s="10" t="s">
        <v>241</v>
      </c>
      <c r="R7" s="112">
        <v>64.991518324481206</v>
      </c>
      <c r="S7" s="10" t="s">
        <v>159</v>
      </c>
    </row>
    <row r="8" spans="1:19" x14ac:dyDescent="0.25">
      <c r="A8" s="12" t="s">
        <v>171</v>
      </c>
      <c r="B8" s="112">
        <v>0</v>
      </c>
      <c r="C8" s="10" t="s">
        <v>159</v>
      </c>
      <c r="D8" s="112">
        <v>134.389925888927</v>
      </c>
      <c r="E8" s="10" t="s">
        <v>159</v>
      </c>
      <c r="F8" s="112">
        <v>0</v>
      </c>
      <c r="G8" s="10" t="s">
        <v>159</v>
      </c>
      <c r="H8" s="112">
        <v>0</v>
      </c>
      <c r="I8" s="10" t="s">
        <v>159</v>
      </c>
      <c r="J8" s="112">
        <v>111.043455120331</v>
      </c>
      <c r="K8" s="10" t="s">
        <v>159</v>
      </c>
      <c r="L8" s="112">
        <v>252.404989067413</v>
      </c>
      <c r="M8" s="10" t="s">
        <v>159</v>
      </c>
      <c r="N8" s="112">
        <v>16.1899422255158</v>
      </c>
      <c r="O8" s="10" t="s">
        <v>159</v>
      </c>
      <c r="P8" s="112">
        <v>0</v>
      </c>
      <c r="Q8" s="10" t="s">
        <v>241</v>
      </c>
      <c r="R8" s="112">
        <v>65.480506111334407</v>
      </c>
      <c r="S8" s="10" t="s">
        <v>159</v>
      </c>
    </row>
    <row r="9" spans="1:19" x14ac:dyDescent="0.25">
      <c r="A9" s="12" t="s">
        <v>172</v>
      </c>
      <c r="B9" s="112">
        <v>0</v>
      </c>
      <c r="C9" s="10" t="s">
        <v>159</v>
      </c>
      <c r="D9" s="112">
        <v>134.040429610199</v>
      </c>
      <c r="E9" s="10" t="s">
        <v>159</v>
      </c>
      <c r="F9" s="112">
        <v>0</v>
      </c>
      <c r="G9" s="10" t="s">
        <v>159</v>
      </c>
      <c r="H9" s="112">
        <v>0</v>
      </c>
      <c r="I9" s="10" t="s">
        <v>159</v>
      </c>
      <c r="J9" s="112">
        <v>111.363612865167</v>
      </c>
      <c r="K9" s="10" t="s">
        <v>159</v>
      </c>
      <c r="L9" s="112">
        <v>280.806981328353</v>
      </c>
      <c r="M9" s="10" t="s">
        <v>159</v>
      </c>
      <c r="N9" s="112">
        <v>14.9805628472393</v>
      </c>
      <c r="O9" s="10" t="s">
        <v>159</v>
      </c>
      <c r="P9" s="112">
        <v>0</v>
      </c>
      <c r="Q9" s="10" t="s">
        <v>241</v>
      </c>
      <c r="R9" s="112">
        <v>65.627991643172905</v>
      </c>
      <c r="S9" s="10" t="s">
        <v>159</v>
      </c>
    </row>
    <row r="10" spans="1:19" x14ac:dyDescent="0.25">
      <c r="A10" s="12" t="s">
        <v>173</v>
      </c>
      <c r="B10" s="112">
        <v>0</v>
      </c>
      <c r="C10" s="10" t="s">
        <v>159</v>
      </c>
      <c r="D10" s="112">
        <v>141.12106361765899</v>
      </c>
      <c r="E10" s="10" t="s">
        <v>159</v>
      </c>
      <c r="F10" s="112">
        <v>0</v>
      </c>
      <c r="G10" s="10" t="s">
        <v>159</v>
      </c>
      <c r="H10" s="112">
        <v>105.570573834773</v>
      </c>
      <c r="I10" s="10" t="s">
        <v>159</v>
      </c>
      <c r="J10" s="112">
        <v>110.385350675841</v>
      </c>
      <c r="K10" s="10" t="s">
        <v>159</v>
      </c>
      <c r="L10" s="112">
        <v>316.35430881823697</v>
      </c>
      <c r="M10" s="10" t="s">
        <v>159</v>
      </c>
      <c r="N10" s="112">
        <v>14.230278780121701</v>
      </c>
      <c r="O10" s="10" t="s">
        <v>159</v>
      </c>
      <c r="P10" s="112">
        <v>0</v>
      </c>
      <c r="Q10" s="10" t="s">
        <v>241</v>
      </c>
      <c r="R10" s="112">
        <v>87.561070720681499</v>
      </c>
      <c r="S10" s="10" t="s">
        <v>159</v>
      </c>
    </row>
    <row r="11" spans="1:19" x14ac:dyDescent="0.25">
      <c r="A11" s="12" t="s">
        <v>174</v>
      </c>
      <c r="B11" s="112">
        <v>0</v>
      </c>
      <c r="C11" s="10" t="s">
        <v>159</v>
      </c>
      <c r="D11" s="112">
        <v>128.490783178523</v>
      </c>
      <c r="E11" s="10" t="s">
        <v>159</v>
      </c>
      <c r="F11" s="112">
        <v>0</v>
      </c>
      <c r="G11" s="10" t="s">
        <v>159</v>
      </c>
      <c r="H11" s="112">
        <v>135.13899618285299</v>
      </c>
      <c r="I11" s="10" t="s">
        <v>159</v>
      </c>
      <c r="J11" s="112">
        <v>104.52394135150701</v>
      </c>
      <c r="K11" s="10" t="s">
        <v>159</v>
      </c>
      <c r="L11" s="112">
        <v>325.878417290784</v>
      </c>
      <c r="M11" s="10" t="s">
        <v>159</v>
      </c>
      <c r="N11" s="112">
        <v>13.9898937213281</v>
      </c>
      <c r="O11" s="10" t="s">
        <v>159</v>
      </c>
      <c r="P11" s="112">
        <v>0</v>
      </c>
      <c r="Q11" s="10" t="s">
        <v>241</v>
      </c>
      <c r="R11" s="112">
        <v>88.240335256570603</v>
      </c>
      <c r="S11" s="10" t="s">
        <v>159</v>
      </c>
    </row>
    <row r="12" spans="1:19" x14ac:dyDescent="0.25">
      <c r="A12" s="12" t="s">
        <v>175</v>
      </c>
      <c r="B12" s="112">
        <v>0</v>
      </c>
      <c r="C12" s="10" t="s">
        <v>159</v>
      </c>
      <c r="D12" s="112">
        <v>126.42862153291701</v>
      </c>
      <c r="E12" s="10" t="s">
        <v>159</v>
      </c>
      <c r="F12" s="112">
        <v>0</v>
      </c>
      <c r="G12" s="10" t="s">
        <v>159</v>
      </c>
      <c r="H12" s="112">
        <v>128.32410252533799</v>
      </c>
      <c r="I12" s="10" t="s">
        <v>159</v>
      </c>
      <c r="J12" s="112">
        <v>100.390969136021</v>
      </c>
      <c r="K12" s="10" t="s">
        <v>159</v>
      </c>
      <c r="L12" s="112">
        <v>296.71962075816703</v>
      </c>
      <c r="M12" s="10" t="s">
        <v>159</v>
      </c>
      <c r="N12" s="112">
        <v>12.8251434945778</v>
      </c>
      <c r="O12" s="10" t="s">
        <v>159</v>
      </c>
      <c r="P12" s="112">
        <v>0</v>
      </c>
      <c r="Q12" s="10" t="s">
        <v>241</v>
      </c>
      <c r="R12" s="112">
        <v>84.898763092067597</v>
      </c>
      <c r="S12" s="10" t="s">
        <v>159</v>
      </c>
    </row>
    <row r="13" spans="1:19" x14ac:dyDescent="0.25">
      <c r="A13" s="12" t="s">
        <v>176</v>
      </c>
      <c r="B13" s="112">
        <v>0</v>
      </c>
      <c r="C13" s="10" t="s">
        <v>159</v>
      </c>
      <c r="D13" s="112">
        <v>109.518179515184</v>
      </c>
      <c r="E13" s="10" t="s">
        <v>159</v>
      </c>
      <c r="F13" s="112">
        <v>0</v>
      </c>
      <c r="G13" s="10" t="s">
        <v>159</v>
      </c>
      <c r="H13" s="112">
        <v>131.13331691365801</v>
      </c>
      <c r="I13" s="10" t="s">
        <v>159</v>
      </c>
      <c r="J13" s="112">
        <v>84.512507735574204</v>
      </c>
      <c r="K13" s="10" t="s">
        <v>159</v>
      </c>
      <c r="L13" s="112">
        <v>287.57323833170699</v>
      </c>
      <c r="M13" s="10" t="s">
        <v>159</v>
      </c>
      <c r="N13" s="112">
        <v>12.466447351229601</v>
      </c>
      <c r="O13" s="10" t="s">
        <v>159</v>
      </c>
      <c r="P13" s="112">
        <v>0</v>
      </c>
      <c r="Q13" s="10" t="s">
        <v>241</v>
      </c>
      <c r="R13" s="112">
        <v>78.039897819069793</v>
      </c>
      <c r="S13" s="10" t="s">
        <v>159</v>
      </c>
    </row>
    <row r="14" spans="1:19" x14ac:dyDescent="0.25">
      <c r="A14" s="12" t="s">
        <v>177</v>
      </c>
      <c r="B14" s="112">
        <v>13.852914349064701</v>
      </c>
      <c r="C14" s="10" t="s">
        <v>159</v>
      </c>
      <c r="D14" s="112">
        <v>0</v>
      </c>
      <c r="E14" s="10" t="s">
        <v>179</v>
      </c>
      <c r="F14" s="112">
        <v>0</v>
      </c>
      <c r="G14" s="10" t="s">
        <v>159</v>
      </c>
      <c r="H14" s="112">
        <v>134.72858190396701</v>
      </c>
      <c r="I14" s="10" t="s">
        <v>159</v>
      </c>
      <c r="J14" s="112">
        <v>85.708369173845298</v>
      </c>
      <c r="K14" s="10" t="s">
        <v>159</v>
      </c>
      <c r="L14" s="112">
        <v>278.82532623203798</v>
      </c>
      <c r="M14" s="10" t="s">
        <v>159</v>
      </c>
      <c r="N14" s="112">
        <v>11.9764009110472</v>
      </c>
      <c r="O14" s="10" t="s">
        <v>159</v>
      </c>
      <c r="P14" s="112">
        <v>0</v>
      </c>
      <c r="Q14" s="10" t="s">
        <v>241</v>
      </c>
      <c r="R14" s="112">
        <v>41.563524139321601</v>
      </c>
      <c r="S14" s="10" t="s">
        <v>181</v>
      </c>
    </row>
    <row r="15" spans="1:19" x14ac:dyDescent="0.25">
      <c r="A15" s="12" t="s">
        <v>178</v>
      </c>
      <c r="B15" s="112">
        <v>13.8572304976098</v>
      </c>
      <c r="C15" s="10" t="s">
        <v>159</v>
      </c>
      <c r="D15" s="112">
        <v>99.6152401323899</v>
      </c>
      <c r="E15" s="10" t="s">
        <v>159</v>
      </c>
      <c r="F15" s="112">
        <v>0</v>
      </c>
      <c r="G15" s="10" t="s">
        <v>159</v>
      </c>
      <c r="H15" s="112">
        <v>136.686688506152</v>
      </c>
      <c r="I15" s="10" t="s">
        <v>159</v>
      </c>
      <c r="J15" s="112">
        <v>85.407358631469094</v>
      </c>
      <c r="K15" s="10" t="s">
        <v>159</v>
      </c>
      <c r="L15" s="112">
        <v>272.68555643413498</v>
      </c>
      <c r="M15" s="10" t="s">
        <v>159</v>
      </c>
      <c r="N15" s="112">
        <v>10.241652918957801</v>
      </c>
      <c r="O15" s="10" t="s">
        <v>159</v>
      </c>
      <c r="P15" s="112">
        <v>0</v>
      </c>
      <c r="Q15" s="10" t="s">
        <v>241</v>
      </c>
      <c r="R15" s="112">
        <v>75.165700405467604</v>
      </c>
      <c r="S15" s="10" t="s">
        <v>159</v>
      </c>
    </row>
    <row r="16" spans="1:19" x14ac:dyDescent="0.25">
      <c r="A16" s="12" t="s">
        <v>182</v>
      </c>
      <c r="B16" s="112">
        <v>12.3051055884817</v>
      </c>
      <c r="C16" s="10" t="s">
        <v>159</v>
      </c>
      <c r="D16" s="112">
        <v>97.502109656073202</v>
      </c>
      <c r="E16" s="10" t="s">
        <v>159</v>
      </c>
      <c r="F16" s="112">
        <v>0</v>
      </c>
      <c r="G16" s="10" t="s">
        <v>159</v>
      </c>
      <c r="H16" s="112">
        <v>141.48494361554199</v>
      </c>
      <c r="I16" s="10" t="s">
        <v>159</v>
      </c>
      <c r="J16" s="112">
        <v>86.680998057775597</v>
      </c>
      <c r="K16" s="10" t="s">
        <v>159</v>
      </c>
      <c r="L16" s="112">
        <v>275.67450137323499</v>
      </c>
      <c r="M16" s="10" t="s">
        <v>159</v>
      </c>
      <c r="N16" s="112">
        <v>10.8098638749786</v>
      </c>
      <c r="O16" s="10" t="s">
        <v>159</v>
      </c>
      <c r="P16" s="112">
        <v>0</v>
      </c>
      <c r="Q16" s="10" t="s">
        <v>241</v>
      </c>
      <c r="R16" s="112">
        <v>75.733215031902304</v>
      </c>
      <c r="S16" s="10" t="s">
        <v>159</v>
      </c>
    </row>
    <row r="17" spans="1:19" x14ac:dyDescent="0.25">
      <c r="A17" s="12" t="s">
        <v>183</v>
      </c>
      <c r="B17" s="112">
        <v>14.756039567272399</v>
      </c>
      <c r="C17" s="10" t="s">
        <v>159</v>
      </c>
      <c r="D17" s="112">
        <v>96.846525543866605</v>
      </c>
      <c r="E17" s="10" t="s">
        <v>159</v>
      </c>
      <c r="F17" s="112">
        <v>0</v>
      </c>
      <c r="G17" s="10" t="s">
        <v>159</v>
      </c>
      <c r="H17" s="112">
        <v>152.75508580268999</v>
      </c>
      <c r="I17" s="10" t="s">
        <v>159</v>
      </c>
      <c r="J17" s="112">
        <v>87.952013341775597</v>
      </c>
      <c r="K17" s="10" t="s">
        <v>159</v>
      </c>
      <c r="L17" s="112">
        <v>303.41081859457199</v>
      </c>
      <c r="M17" s="10" t="s">
        <v>159</v>
      </c>
      <c r="N17" s="112">
        <v>10.1456289975762</v>
      </c>
      <c r="O17" s="10" t="s">
        <v>159</v>
      </c>
      <c r="P17" s="112">
        <v>0</v>
      </c>
      <c r="Q17" s="10" t="s">
        <v>241</v>
      </c>
      <c r="R17" s="112">
        <v>78.353275458975304</v>
      </c>
      <c r="S17" s="10" t="s">
        <v>159</v>
      </c>
    </row>
    <row r="18" spans="1:19" x14ac:dyDescent="0.25">
      <c r="A18" s="12" t="s">
        <v>184</v>
      </c>
      <c r="B18" s="112">
        <v>13.8687647609243</v>
      </c>
      <c r="C18" s="10" t="s">
        <v>159</v>
      </c>
      <c r="D18" s="112">
        <v>90.432922698039306</v>
      </c>
      <c r="E18" s="10" t="s">
        <v>159</v>
      </c>
      <c r="F18" s="112">
        <v>0</v>
      </c>
      <c r="G18" s="10" t="s">
        <v>159</v>
      </c>
      <c r="H18" s="112">
        <v>153.916210428754</v>
      </c>
      <c r="I18" s="10" t="s">
        <v>159</v>
      </c>
      <c r="J18" s="112">
        <v>87.513842998902703</v>
      </c>
      <c r="K18" s="10" t="s">
        <v>159</v>
      </c>
      <c r="L18" s="112">
        <v>303.84137451167601</v>
      </c>
      <c r="M18" s="10" t="s">
        <v>159</v>
      </c>
      <c r="N18" s="112">
        <v>9.5589499315483497</v>
      </c>
      <c r="O18" s="10" t="s">
        <v>159</v>
      </c>
      <c r="P18" s="112">
        <v>0</v>
      </c>
      <c r="Q18" s="10" t="s">
        <v>241</v>
      </c>
      <c r="R18" s="112">
        <v>76.266180424353195</v>
      </c>
      <c r="S18" s="10" t="s">
        <v>159</v>
      </c>
    </row>
    <row r="19" spans="1:19" x14ac:dyDescent="0.25">
      <c r="A19" s="12" t="s">
        <v>185</v>
      </c>
      <c r="B19" s="112">
        <v>17.8042385766447</v>
      </c>
      <c r="C19" s="10" t="s">
        <v>159</v>
      </c>
      <c r="D19" s="112">
        <v>89.195695883234194</v>
      </c>
      <c r="E19" s="10" t="s">
        <v>159</v>
      </c>
      <c r="F19" s="112">
        <v>0</v>
      </c>
      <c r="G19" s="10" t="s">
        <v>159</v>
      </c>
      <c r="H19" s="112">
        <v>144.72375504286001</v>
      </c>
      <c r="I19" s="10" t="s">
        <v>159</v>
      </c>
      <c r="J19" s="112">
        <v>86.097324744853793</v>
      </c>
      <c r="K19" s="10" t="s">
        <v>159</v>
      </c>
      <c r="L19" s="112">
        <v>0</v>
      </c>
      <c r="M19" s="10" t="s">
        <v>179</v>
      </c>
      <c r="N19" s="112">
        <v>9.9972969525701991</v>
      </c>
      <c r="O19" s="10" t="s">
        <v>159</v>
      </c>
      <c r="P19" s="112">
        <v>0</v>
      </c>
      <c r="Q19" s="10" t="s">
        <v>241</v>
      </c>
      <c r="R19" s="112">
        <v>66.8894451463525</v>
      </c>
      <c r="S19" s="10" t="s">
        <v>181</v>
      </c>
    </row>
    <row r="20" spans="1:19" x14ac:dyDescent="0.25">
      <c r="A20" s="12" t="s">
        <v>186</v>
      </c>
      <c r="B20" s="112">
        <v>16.144020730770499</v>
      </c>
      <c r="C20" s="10" t="s">
        <v>159</v>
      </c>
      <c r="D20" s="112">
        <v>85.747106909642696</v>
      </c>
      <c r="E20" s="10" t="s">
        <v>159</v>
      </c>
      <c r="F20" s="112">
        <v>301.59645408617598</v>
      </c>
      <c r="G20" s="10" t="s">
        <v>180</v>
      </c>
      <c r="H20" s="112">
        <v>140.214282033063</v>
      </c>
      <c r="I20" s="10" t="s">
        <v>159</v>
      </c>
      <c r="J20" s="112">
        <v>83.244904975313403</v>
      </c>
      <c r="K20" s="10" t="s">
        <v>159</v>
      </c>
      <c r="L20" s="112">
        <v>0</v>
      </c>
      <c r="M20" s="10" t="s">
        <v>179</v>
      </c>
      <c r="N20" s="112">
        <v>8.6997012675369696</v>
      </c>
      <c r="O20" s="10" t="s">
        <v>159</v>
      </c>
      <c r="P20" s="112">
        <v>0</v>
      </c>
      <c r="Q20" s="10" t="s">
        <v>241</v>
      </c>
      <c r="R20" s="112">
        <v>67.196740025963607</v>
      </c>
      <c r="S20" s="10" t="s">
        <v>181</v>
      </c>
    </row>
    <row r="21" spans="1:19" x14ac:dyDescent="0.25">
      <c r="A21" s="12" t="s">
        <v>188</v>
      </c>
      <c r="B21" s="112">
        <v>15.875919229031201</v>
      </c>
      <c r="C21" s="10" t="s">
        <v>159</v>
      </c>
      <c r="D21" s="112">
        <v>103.006219642603</v>
      </c>
      <c r="E21" s="10" t="s">
        <v>159</v>
      </c>
      <c r="F21" s="112">
        <v>296.97045214541401</v>
      </c>
      <c r="G21" s="10" t="s">
        <v>159</v>
      </c>
      <c r="H21" s="112">
        <v>143.02618785270801</v>
      </c>
      <c r="I21" s="10" t="s">
        <v>159</v>
      </c>
      <c r="J21" s="112">
        <v>90.850873638318305</v>
      </c>
      <c r="K21" s="10" t="s">
        <v>159</v>
      </c>
      <c r="L21" s="112">
        <v>0</v>
      </c>
      <c r="M21" s="10" t="s">
        <v>179</v>
      </c>
      <c r="N21" s="112">
        <v>8.2614746083678892</v>
      </c>
      <c r="O21" s="10" t="s">
        <v>159</v>
      </c>
      <c r="P21" s="112">
        <v>0</v>
      </c>
      <c r="Q21" s="10" t="s">
        <v>241</v>
      </c>
      <c r="R21" s="112">
        <v>73.783056569848796</v>
      </c>
      <c r="S21" s="10" t="s">
        <v>181</v>
      </c>
    </row>
    <row r="22" spans="1:19" x14ac:dyDescent="0.25">
      <c r="A22" s="12" t="s">
        <v>189</v>
      </c>
      <c r="B22" s="112">
        <v>14.449865891120499</v>
      </c>
      <c r="C22" s="10" t="s">
        <v>159</v>
      </c>
      <c r="D22" s="112">
        <v>103.07477577562</v>
      </c>
      <c r="E22" s="10" t="s">
        <v>159</v>
      </c>
      <c r="F22" s="112">
        <v>284.59519685923101</v>
      </c>
      <c r="G22" s="10" t="s">
        <v>159</v>
      </c>
      <c r="H22" s="112">
        <v>135.170342211459</v>
      </c>
      <c r="I22" s="10" t="s">
        <v>159</v>
      </c>
      <c r="J22" s="112">
        <v>89.240047792044706</v>
      </c>
      <c r="K22" s="10" t="s">
        <v>159</v>
      </c>
      <c r="L22" s="112">
        <v>0</v>
      </c>
      <c r="M22" s="10" t="s">
        <v>179</v>
      </c>
      <c r="N22" s="112">
        <v>6.9662335007014997</v>
      </c>
      <c r="O22" s="10" t="s">
        <v>159</v>
      </c>
      <c r="P22" s="112">
        <v>0</v>
      </c>
      <c r="Q22" s="10" t="s">
        <v>241</v>
      </c>
      <c r="R22" s="112">
        <v>71.600835771749701</v>
      </c>
      <c r="S22" s="10" t="s">
        <v>181</v>
      </c>
    </row>
    <row r="23" spans="1:19" x14ac:dyDescent="0.25">
      <c r="A23" s="12" t="s">
        <v>190</v>
      </c>
      <c r="B23" s="112">
        <v>15.389835739504299</v>
      </c>
      <c r="C23" s="10" t="s">
        <v>159</v>
      </c>
      <c r="D23" s="112">
        <v>108.830141901137</v>
      </c>
      <c r="E23" s="10" t="s">
        <v>159</v>
      </c>
      <c r="F23" s="112">
        <v>262.79959579361702</v>
      </c>
      <c r="G23" s="10" t="s">
        <v>159</v>
      </c>
      <c r="H23" s="112">
        <v>141.10866602203001</v>
      </c>
      <c r="I23" s="10" t="s">
        <v>159</v>
      </c>
      <c r="J23" s="112">
        <v>88.656190512383304</v>
      </c>
      <c r="K23" s="10" t="s">
        <v>159</v>
      </c>
      <c r="L23" s="112">
        <v>0</v>
      </c>
      <c r="M23" s="10" t="s">
        <v>179</v>
      </c>
      <c r="N23" s="112">
        <v>6.55785494608027</v>
      </c>
      <c r="O23" s="10" t="s">
        <v>159</v>
      </c>
      <c r="P23" s="112">
        <v>0</v>
      </c>
      <c r="Q23" s="10" t="s">
        <v>241</v>
      </c>
      <c r="R23" s="112">
        <v>74.196373665300101</v>
      </c>
      <c r="S23" s="10" t="s">
        <v>181</v>
      </c>
    </row>
    <row r="24" spans="1:19" x14ac:dyDescent="0.25">
      <c r="A24" s="12" t="s">
        <v>191</v>
      </c>
      <c r="B24" s="112">
        <v>15.121036041690701</v>
      </c>
      <c r="C24" s="10" t="s">
        <v>159</v>
      </c>
      <c r="D24" s="112">
        <v>111.921840656477</v>
      </c>
      <c r="E24" s="10" t="s">
        <v>159</v>
      </c>
      <c r="F24" s="112">
        <v>310.57269229466198</v>
      </c>
      <c r="G24" s="10" t="s">
        <v>159</v>
      </c>
      <c r="H24" s="112">
        <v>143.050983577496</v>
      </c>
      <c r="I24" s="10" t="s">
        <v>159</v>
      </c>
      <c r="J24" s="112">
        <v>88.910455958889699</v>
      </c>
      <c r="K24" s="10" t="s">
        <v>159</v>
      </c>
      <c r="L24" s="112">
        <v>0</v>
      </c>
      <c r="M24" s="10" t="s">
        <v>179</v>
      </c>
      <c r="N24" s="112">
        <v>7.7251312685754296</v>
      </c>
      <c r="O24" s="10" t="s">
        <v>187</v>
      </c>
      <c r="P24" s="112">
        <v>0</v>
      </c>
      <c r="Q24" s="10" t="s">
        <v>241</v>
      </c>
      <c r="R24" s="112">
        <v>76.221921372823104</v>
      </c>
      <c r="S24" s="10" t="s">
        <v>181</v>
      </c>
    </row>
    <row r="25" spans="1:19" x14ac:dyDescent="0.25">
      <c r="A25" s="12" t="s">
        <v>192</v>
      </c>
      <c r="B25" s="112">
        <v>15.4492390348458</v>
      </c>
      <c r="C25" s="10" t="s">
        <v>159</v>
      </c>
      <c r="D25" s="112">
        <v>108.341195656229</v>
      </c>
      <c r="E25" s="10" t="s">
        <v>159</v>
      </c>
      <c r="F25" s="112">
        <v>327.25899496288099</v>
      </c>
      <c r="G25" s="10" t="s">
        <v>159</v>
      </c>
      <c r="H25" s="112">
        <v>142.049250628979</v>
      </c>
      <c r="I25" s="10" t="s">
        <v>159</v>
      </c>
      <c r="J25" s="112">
        <v>90.793969800762795</v>
      </c>
      <c r="K25" s="10" t="s">
        <v>159</v>
      </c>
      <c r="L25" s="112">
        <v>0</v>
      </c>
      <c r="M25" s="10" t="s">
        <v>179</v>
      </c>
      <c r="N25" s="112">
        <v>14.799749394046399</v>
      </c>
      <c r="O25" s="10" t="s">
        <v>159</v>
      </c>
      <c r="P25" s="112">
        <v>0</v>
      </c>
      <c r="Q25" s="10" t="s">
        <v>241</v>
      </c>
      <c r="R25" s="112">
        <v>76.843442909608299</v>
      </c>
      <c r="S25" s="10" t="s">
        <v>181</v>
      </c>
    </row>
    <row r="26" spans="1:19" x14ac:dyDescent="0.25">
      <c r="A26" s="12" t="s">
        <v>193</v>
      </c>
      <c r="B26" s="112">
        <v>15.2242912396826</v>
      </c>
      <c r="C26" s="10" t="s">
        <v>159</v>
      </c>
      <c r="D26" s="112">
        <v>102.71193645631899</v>
      </c>
      <c r="E26" s="10" t="s">
        <v>159</v>
      </c>
      <c r="F26" s="112">
        <v>316.45732281094303</v>
      </c>
      <c r="G26" s="10" t="s">
        <v>159</v>
      </c>
      <c r="H26" s="112">
        <v>136.70394082400699</v>
      </c>
      <c r="I26" s="10" t="s">
        <v>159</v>
      </c>
      <c r="J26" s="112">
        <v>86.275421323729702</v>
      </c>
      <c r="K26" s="10" t="s">
        <v>159</v>
      </c>
      <c r="L26" s="112">
        <v>0</v>
      </c>
      <c r="M26" s="10" t="s">
        <v>179</v>
      </c>
      <c r="N26" s="112">
        <v>15.0804339666704</v>
      </c>
      <c r="O26" s="10" t="s">
        <v>159</v>
      </c>
      <c r="P26" s="112">
        <v>0</v>
      </c>
      <c r="Q26" s="10" t="s">
        <v>241</v>
      </c>
      <c r="R26" s="112">
        <v>73.5328671103793</v>
      </c>
      <c r="S26" s="10" t="s">
        <v>181</v>
      </c>
    </row>
    <row r="27" spans="1:19" x14ac:dyDescent="0.25">
      <c r="A27" s="12" t="s">
        <v>194</v>
      </c>
      <c r="B27" s="112">
        <v>14.0165375996369</v>
      </c>
      <c r="C27" s="10" t="s">
        <v>159</v>
      </c>
      <c r="D27" s="112">
        <v>106.437568860418</v>
      </c>
      <c r="E27" s="10" t="s">
        <v>159</v>
      </c>
      <c r="F27" s="112">
        <v>304.36171330968301</v>
      </c>
      <c r="G27" s="10" t="s">
        <v>159</v>
      </c>
      <c r="H27" s="112">
        <v>127.07179693354399</v>
      </c>
      <c r="I27" s="10" t="s">
        <v>159</v>
      </c>
      <c r="J27" s="112">
        <v>88.803287609662206</v>
      </c>
      <c r="K27" s="10" t="s">
        <v>159</v>
      </c>
      <c r="L27" s="112">
        <v>0</v>
      </c>
      <c r="M27" s="10" t="s">
        <v>179</v>
      </c>
      <c r="N27" s="112">
        <v>16.1501204858817</v>
      </c>
      <c r="O27" s="10" t="s">
        <v>159</v>
      </c>
      <c r="P27" s="112">
        <v>0</v>
      </c>
      <c r="Q27" s="10" t="s">
        <v>241</v>
      </c>
      <c r="R27" s="112">
        <v>73.064257766256802</v>
      </c>
      <c r="S27" s="10" t="s">
        <v>181</v>
      </c>
    </row>
    <row r="28" spans="1:19" x14ac:dyDescent="0.25">
      <c r="A28" s="12" t="s">
        <v>196</v>
      </c>
      <c r="B28" s="112">
        <v>17.931544570905402</v>
      </c>
      <c r="C28" s="10" t="s">
        <v>159</v>
      </c>
      <c r="D28" s="112">
        <v>110.790031179446</v>
      </c>
      <c r="E28" s="10" t="s">
        <v>159</v>
      </c>
      <c r="F28" s="112">
        <v>280.858297685156</v>
      </c>
      <c r="G28" s="10" t="s">
        <v>159</v>
      </c>
      <c r="H28" s="112">
        <v>116.13174976888899</v>
      </c>
      <c r="I28" s="10" t="s">
        <v>159</v>
      </c>
      <c r="J28" s="112">
        <v>89.852080282442998</v>
      </c>
      <c r="K28" s="10" t="s">
        <v>159</v>
      </c>
      <c r="L28" s="112">
        <v>0</v>
      </c>
      <c r="M28" s="10" t="s">
        <v>179</v>
      </c>
      <c r="N28" s="112">
        <v>18.366194803017301</v>
      </c>
      <c r="O28" s="10" t="s">
        <v>159</v>
      </c>
      <c r="P28" s="112">
        <v>0</v>
      </c>
      <c r="Q28" s="10" t="s">
        <v>241</v>
      </c>
      <c r="R28" s="112">
        <v>72.694961018681695</v>
      </c>
      <c r="S28" s="10" t="s">
        <v>181</v>
      </c>
    </row>
    <row r="29" spans="1:19" x14ac:dyDescent="0.25">
      <c r="A29" s="12" t="s">
        <v>197</v>
      </c>
      <c r="B29" s="112">
        <v>44.180390751539498</v>
      </c>
      <c r="C29" s="10" t="s">
        <v>159</v>
      </c>
      <c r="D29" s="112">
        <v>111.88443176773301</v>
      </c>
      <c r="E29" s="10" t="s">
        <v>159</v>
      </c>
      <c r="F29" s="112">
        <v>272.89262040156899</v>
      </c>
      <c r="G29" s="10" t="s">
        <v>159</v>
      </c>
      <c r="H29" s="112">
        <v>113.589968777149</v>
      </c>
      <c r="I29" s="10" t="s">
        <v>159</v>
      </c>
      <c r="J29" s="112">
        <v>84.2656324070458</v>
      </c>
      <c r="K29" s="10" t="s">
        <v>159</v>
      </c>
      <c r="L29" s="112">
        <v>0</v>
      </c>
      <c r="M29" s="10" t="s">
        <v>179</v>
      </c>
      <c r="N29" s="112">
        <v>20.978330947516</v>
      </c>
      <c r="O29" s="10" t="s">
        <v>159</v>
      </c>
      <c r="P29" s="112">
        <v>0</v>
      </c>
      <c r="Q29" s="10" t="s">
        <v>241</v>
      </c>
      <c r="R29" s="112">
        <v>73.129613545261904</v>
      </c>
      <c r="S29" s="10" t="s">
        <v>181</v>
      </c>
    </row>
    <row r="30" spans="1:19" x14ac:dyDescent="0.25">
      <c r="A30" s="12" t="s">
        <v>199</v>
      </c>
      <c r="B30" s="112">
        <v>157.77719515010099</v>
      </c>
      <c r="C30" s="10" t="s">
        <v>159</v>
      </c>
      <c r="D30" s="112">
        <v>105.44626442187</v>
      </c>
      <c r="E30" s="10" t="s">
        <v>159</v>
      </c>
      <c r="F30" s="112">
        <v>266.98448609409797</v>
      </c>
      <c r="G30" s="10" t="s">
        <v>159</v>
      </c>
      <c r="H30" s="112">
        <v>103.587771124846</v>
      </c>
      <c r="I30" s="10" t="s">
        <v>159</v>
      </c>
      <c r="J30" s="112">
        <v>89.744951410662907</v>
      </c>
      <c r="K30" s="10" t="s">
        <v>159</v>
      </c>
      <c r="L30" s="112">
        <v>0</v>
      </c>
      <c r="M30" s="10" t="s">
        <v>179</v>
      </c>
      <c r="N30" s="112">
        <v>19.7252637830907</v>
      </c>
      <c r="O30" s="10" t="s">
        <v>159</v>
      </c>
      <c r="P30" s="112">
        <v>0</v>
      </c>
      <c r="Q30" s="10" t="s">
        <v>241</v>
      </c>
      <c r="R30" s="112">
        <v>70.965186688827799</v>
      </c>
      <c r="S30" s="10" t="s">
        <v>181</v>
      </c>
    </row>
    <row r="31" spans="1:19" x14ac:dyDescent="0.25">
      <c r="A31" s="12" t="s">
        <v>200</v>
      </c>
      <c r="B31" s="112">
        <v>219.02437688907199</v>
      </c>
      <c r="C31" s="10" t="s">
        <v>159</v>
      </c>
      <c r="D31" s="112">
        <v>98.949538201078795</v>
      </c>
      <c r="E31" s="10" t="s">
        <v>159</v>
      </c>
      <c r="F31" s="112">
        <v>234.59965797585201</v>
      </c>
      <c r="G31" s="10" t="s">
        <v>159</v>
      </c>
      <c r="H31" s="112">
        <v>105.942151739599</v>
      </c>
      <c r="I31" s="10" t="s">
        <v>159</v>
      </c>
      <c r="J31" s="112">
        <v>88.841089179595102</v>
      </c>
      <c r="K31" s="10" t="s">
        <v>159</v>
      </c>
      <c r="L31" s="112">
        <v>0</v>
      </c>
      <c r="M31" s="10" t="s">
        <v>179</v>
      </c>
      <c r="N31" s="112">
        <v>18.059970737843301</v>
      </c>
      <c r="O31" s="10" t="s">
        <v>159</v>
      </c>
      <c r="P31" s="112">
        <v>0</v>
      </c>
      <c r="Q31" s="10" t="s">
        <v>241</v>
      </c>
      <c r="R31" s="112">
        <v>69.503608529048606</v>
      </c>
      <c r="S31" s="10" t="s">
        <v>181</v>
      </c>
    </row>
    <row r="32" spans="1:19" x14ac:dyDescent="0.25">
      <c r="A32" s="15" t="s">
        <v>203</v>
      </c>
      <c r="B32" s="113">
        <v>376.84408273014299</v>
      </c>
      <c r="C32" s="14" t="s">
        <v>159</v>
      </c>
      <c r="D32" s="113">
        <v>78.754109561478003</v>
      </c>
      <c r="E32" s="14" t="s">
        <v>159</v>
      </c>
      <c r="F32" s="113">
        <v>186.406398264877</v>
      </c>
      <c r="G32" s="14" t="s">
        <v>159</v>
      </c>
      <c r="H32" s="113">
        <v>81.616103904024001</v>
      </c>
      <c r="I32" s="14" t="s">
        <v>159</v>
      </c>
      <c r="J32" s="113">
        <v>83.165432802742501</v>
      </c>
      <c r="K32" s="14" t="s">
        <v>159</v>
      </c>
      <c r="L32" s="113">
        <v>0</v>
      </c>
      <c r="M32" s="14" t="s">
        <v>179</v>
      </c>
      <c r="N32" s="113">
        <v>12.3867373135132</v>
      </c>
      <c r="O32" s="14" t="s">
        <v>159</v>
      </c>
      <c r="P32" s="113">
        <v>0</v>
      </c>
      <c r="Q32" s="14" t="s">
        <v>241</v>
      </c>
      <c r="R32" s="113">
        <v>58.452230057045597</v>
      </c>
      <c r="S32" s="14" t="s">
        <v>181</v>
      </c>
    </row>
    <row r="34" spans="1:2" x14ac:dyDescent="0.25">
      <c r="A34" s="16" t="s">
        <v>204</v>
      </c>
      <c r="B34" s="16" t="s">
        <v>205</v>
      </c>
    </row>
    <row r="36" spans="1:2" x14ac:dyDescent="0.25">
      <c r="B36" s="16" t="s">
        <v>312</v>
      </c>
    </row>
    <row r="37" spans="1:2" x14ac:dyDescent="0.25">
      <c r="B37" s="16" t="s">
        <v>313</v>
      </c>
    </row>
    <row r="39" spans="1:2" x14ac:dyDescent="0.25">
      <c r="B39" s="16" t="s">
        <v>210</v>
      </c>
    </row>
    <row r="40" spans="1:2" x14ac:dyDescent="0.25">
      <c r="B40" s="16" t="s">
        <v>244</v>
      </c>
    </row>
    <row r="41" spans="1:2" x14ac:dyDescent="0.25">
      <c r="B41" s="16" t="s">
        <v>212</v>
      </c>
    </row>
    <row r="44" spans="1:2" x14ac:dyDescent="0.25">
      <c r="A44" s="17" t="str">
        <f>HYPERLINK("#'KENO 3'!A2", "&lt;&lt;&lt; Previous table")</f>
        <v>&lt;&lt;&lt; Previous table</v>
      </c>
    </row>
    <row r="45" spans="1:2" x14ac:dyDescent="0.25">
      <c r="A45" s="17" t="str">
        <f>HYPERLINK("#'KENO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S48"/>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HYPERLINK("#'INDEX'!B55", "Link to index")</f>
        <v>Link to index</v>
      </c>
    </row>
    <row r="2" spans="1:19" ht="15.75" customHeight="1" x14ac:dyDescent="0.25">
      <c r="A2" s="287" t="s">
        <v>317</v>
      </c>
      <c r="B2" s="286"/>
      <c r="C2" s="286"/>
      <c r="D2" s="286"/>
      <c r="E2" s="286"/>
      <c r="F2" s="286"/>
      <c r="G2" s="286"/>
      <c r="H2" s="286"/>
      <c r="I2" s="286"/>
      <c r="J2" s="286"/>
      <c r="K2" s="286"/>
      <c r="L2" s="286"/>
      <c r="M2" s="286"/>
      <c r="N2" s="286"/>
      <c r="O2" s="286"/>
      <c r="P2" s="286"/>
      <c r="Q2" s="286"/>
      <c r="R2" s="286"/>
      <c r="S2" s="286"/>
    </row>
    <row r="3" spans="1:19" ht="15.75" customHeight="1" x14ac:dyDescent="0.25">
      <c r="A3" s="287" t="s">
        <v>73</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114">
        <v>0</v>
      </c>
      <c r="C7" s="10" t="s">
        <v>159</v>
      </c>
      <c r="D7" s="114">
        <v>87.337249999999997</v>
      </c>
      <c r="E7" s="10" t="s">
        <v>159</v>
      </c>
      <c r="F7" s="114">
        <v>0</v>
      </c>
      <c r="G7" s="10" t="s">
        <v>159</v>
      </c>
      <c r="H7" s="114">
        <v>0</v>
      </c>
      <c r="I7" s="10" t="s">
        <v>159</v>
      </c>
      <c r="J7" s="114">
        <v>12.8172</v>
      </c>
      <c r="K7" s="10" t="s">
        <v>159</v>
      </c>
      <c r="L7" s="114">
        <v>2.3170000000000002</v>
      </c>
      <c r="M7" s="10" t="s">
        <v>159</v>
      </c>
      <c r="N7" s="114">
        <v>12.374269999999999</v>
      </c>
      <c r="O7" s="10" t="s">
        <v>159</v>
      </c>
      <c r="P7" s="114">
        <v>0</v>
      </c>
      <c r="Q7" s="10" t="s">
        <v>241</v>
      </c>
      <c r="R7" s="114">
        <v>114.84572</v>
      </c>
      <c r="S7" s="10" t="s">
        <v>159</v>
      </c>
    </row>
    <row r="8" spans="1:19" x14ac:dyDescent="0.25">
      <c r="A8" s="12" t="s">
        <v>171</v>
      </c>
      <c r="B8" s="114">
        <v>0</v>
      </c>
      <c r="C8" s="10" t="s">
        <v>159</v>
      </c>
      <c r="D8" s="114">
        <v>88.03</v>
      </c>
      <c r="E8" s="10" t="s">
        <v>159</v>
      </c>
      <c r="F8" s="114">
        <v>0</v>
      </c>
      <c r="G8" s="10" t="s">
        <v>159</v>
      </c>
      <c r="H8" s="114">
        <v>0</v>
      </c>
      <c r="I8" s="10" t="s">
        <v>159</v>
      </c>
      <c r="J8" s="114">
        <v>12.818</v>
      </c>
      <c r="K8" s="10" t="s">
        <v>159</v>
      </c>
      <c r="L8" s="114">
        <v>12.260999999999999</v>
      </c>
      <c r="M8" s="10" t="s">
        <v>159</v>
      </c>
      <c r="N8" s="114">
        <v>8.702</v>
      </c>
      <c r="O8" s="10" t="s">
        <v>159</v>
      </c>
      <c r="P8" s="114">
        <v>0</v>
      </c>
      <c r="Q8" s="10" t="s">
        <v>241</v>
      </c>
      <c r="R8" s="114">
        <v>121.81100000000001</v>
      </c>
      <c r="S8" s="10" t="s">
        <v>159</v>
      </c>
    </row>
    <row r="9" spans="1:19" x14ac:dyDescent="0.25">
      <c r="A9" s="12" t="s">
        <v>172</v>
      </c>
      <c r="B9" s="114">
        <v>0</v>
      </c>
      <c r="C9" s="10" t="s">
        <v>159</v>
      </c>
      <c r="D9" s="114">
        <v>90.174999999999997</v>
      </c>
      <c r="E9" s="10" t="s">
        <v>159</v>
      </c>
      <c r="F9" s="114">
        <v>0</v>
      </c>
      <c r="G9" s="10" t="s">
        <v>159</v>
      </c>
      <c r="H9" s="114">
        <v>0</v>
      </c>
      <c r="I9" s="10" t="s">
        <v>159</v>
      </c>
      <c r="J9" s="114">
        <v>13.097</v>
      </c>
      <c r="K9" s="10" t="s">
        <v>159</v>
      </c>
      <c r="L9" s="114">
        <v>15.718999999999999</v>
      </c>
      <c r="M9" s="10" t="s">
        <v>159</v>
      </c>
      <c r="N9" s="114">
        <v>7.1589999999999998</v>
      </c>
      <c r="O9" s="10" t="s">
        <v>159</v>
      </c>
      <c r="P9" s="114">
        <v>0</v>
      </c>
      <c r="Q9" s="10" t="s">
        <v>241</v>
      </c>
      <c r="R9" s="114">
        <v>126.15</v>
      </c>
      <c r="S9" s="10" t="s">
        <v>159</v>
      </c>
    </row>
    <row r="10" spans="1:19" x14ac:dyDescent="0.25">
      <c r="A10" s="12" t="s">
        <v>173</v>
      </c>
      <c r="B10" s="114">
        <v>0</v>
      </c>
      <c r="C10" s="10" t="s">
        <v>159</v>
      </c>
      <c r="D10" s="114">
        <v>96.1</v>
      </c>
      <c r="E10" s="10" t="s">
        <v>159</v>
      </c>
      <c r="F10" s="114">
        <v>0</v>
      </c>
      <c r="G10" s="10" t="s">
        <v>159</v>
      </c>
      <c r="H10" s="114">
        <v>38.591000000000001</v>
      </c>
      <c r="I10" s="10" t="s">
        <v>159</v>
      </c>
      <c r="J10" s="114">
        <v>13.071</v>
      </c>
      <c r="K10" s="10" t="s">
        <v>159</v>
      </c>
      <c r="L10" s="114">
        <v>16.265999999999998</v>
      </c>
      <c r="M10" s="10" t="s">
        <v>159</v>
      </c>
      <c r="N10" s="114">
        <v>7.0839999999999996</v>
      </c>
      <c r="O10" s="10" t="s">
        <v>159</v>
      </c>
      <c r="P10" s="114">
        <v>0</v>
      </c>
      <c r="Q10" s="10" t="s">
        <v>241</v>
      </c>
      <c r="R10" s="114">
        <v>171.11199999999999</v>
      </c>
      <c r="S10" s="10" t="s">
        <v>159</v>
      </c>
    </row>
    <row r="11" spans="1:19" x14ac:dyDescent="0.25">
      <c r="A11" s="12" t="s">
        <v>174</v>
      </c>
      <c r="B11" s="114">
        <v>0</v>
      </c>
      <c r="C11" s="10" t="s">
        <v>159</v>
      </c>
      <c r="D11" s="114">
        <v>89.625</v>
      </c>
      <c r="E11" s="10" t="s">
        <v>159</v>
      </c>
      <c r="F11" s="114">
        <v>0</v>
      </c>
      <c r="G11" s="10" t="s">
        <v>159</v>
      </c>
      <c r="H11" s="114">
        <v>52.405999999999999</v>
      </c>
      <c r="I11" s="10" t="s">
        <v>159</v>
      </c>
      <c r="J11" s="114">
        <v>12.614000000000001</v>
      </c>
      <c r="K11" s="10" t="s">
        <v>159</v>
      </c>
      <c r="L11" s="114">
        <v>16.477</v>
      </c>
      <c r="M11" s="10" t="s">
        <v>159</v>
      </c>
      <c r="N11" s="114">
        <v>7.1970000000000001</v>
      </c>
      <c r="O11" s="10" t="s">
        <v>159</v>
      </c>
      <c r="P11" s="114">
        <v>0</v>
      </c>
      <c r="Q11" s="10" t="s">
        <v>241</v>
      </c>
      <c r="R11" s="114">
        <v>178.31899999999999</v>
      </c>
      <c r="S11" s="10" t="s">
        <v>159</v>
      </c>
    </row>
    <row r="12" spans="1:19" x14ac:dyDescent="0.25">
      <c r="A12" s="12" t="s">
        <v>175</v>
      </c>
      <c r="B12" s="114">
        <v>0</v>
      </c>
      <c r="C12" s="10" t="s">
        <v>159</v>
      </c>
      <c r="D12" s="114">
        <v>91.45</v>
      </c>
      <c r="E12" s="10" t="s">
        <v>159</v>
      </c>
      <c r="F12" s="114">
        <v>0</v>
      </c>
      <c r="G12" s="10" t="s">
        <v>159</v>
      </c>
      <c r="H12" s="114">
        <v>54.16</v>
      </c>
      <c r="I12" s="10" t="s">
        <v>159</v>
      </c>
      <c r="J12" s="114">
        <v>15.611000000000001</v>
      </c>
      <c r="K12" s="10" t="s">
        <v>159</v>
      </c>
      <c r="L12" s="114">
        <v>15.176</v>
      </c>
      <c r="M12" s="10" t="s">
        <v>159</v>
      </c>
      <c r="N12" s="114">
        <v>6.7830000000000004</v>
      </c>
      <c r="O12" s="10" t="s">
        <v>159</v>
      </c>
      <c r="P12" s="114">
        <v>0</v>
      </c>
      <c r="Q12" s="10" t="s">
        <v>241</v>
      </c>
      <c r="R12" s="114">
        <v>183.18</v>
      </c>
      <c r="S12" s="10" t="s">
        <v>159</v>
      </c>
    </row>
    <row r="13" spans="1:19" x14ac:dyDescent="0.25">
      <c r="A13" s="12" t="s">
        <v>176</v>
      </c>
      <c r="B13" s="114">
        <v>0</v>
      </c>
      <c r="C13" s="10" t="s">
        <v>159</v>
      </c>
      <c r="D13" s="114">
        <v>85.2</v>
      </c>
      <c r="E13" s="10" t="s">
        <v>159</v>
      </c>
      <c r="F13" s="114">
        <v>0</v>
      </c>
      <c r="G13" s="10" t="s">
        <v>159</v>
      </c>
      <c r="H13" s="114">
        <v>53.564999999999998</v>
      </c>
      <c r="I13" s="10" t="s">
        <v>159</v>
      </c>
      <c r="J13" s="114">
        <v>12.631</v>
      </c>
      <c r="K13" s="10" t="s">
        <v>159</v>
      </c>
      <c r="L13" s="114">
        <v>18.312000000000001</v>
      </c>
      <c r="M13" s="10" t="s">
        <v>159</v>
      </c>
      <c r="N13" s="114">
        <v>6.8559999999999999</v>
      </c>
      <c r="O13" s="10" t="s">
        <v>159</v>
      </c>
      <c r="P13" s="114">
        <v>0</v>
      </c>
      <c r="Q13" s="10" t="s">
        <v>241</v>
      </c>
      <c r="R13" s="114">
        <v>176.56399999999999</v>
      </c>
      <c r="S13" s="10" t="s">
        <v>159</v>
      </c>
    </row>
    <row r="14" spans="1:19" x14ac:dyDescent="0.25">
      <c r="A14" s="12" t="s">
        <v>177</v>
      </c>
      <c r="B14" s="114">
        <v>0.71299999999999997</v>
      </c>
      <c r="C14" s="10" t="s">
        <v>159</v>
      </c>
      <c r="D14" s="114">
        <v>0</v>
      </c>
      <c r="E14" s="10" t="s">
        <v>179</v>
      </c>
      <c r="F14" s="114">
        <v>0</v>
      </c>
      <c r="G14" s="10" t="s">
        <v>159</v>
      </c>
      <c r="H14" s="114">
        <v>65.186000000000007</v>
      </c>
      <c r="I14" s="10" t="s">
        <v>159</v>
      </c>
      <c r="J14" s="114">
        <v>12.46</v>
      </c>
      <c r="K14" s="10" t="s">
        <v>159</v>
      </c>
      <c r="L14" s="114">
        <v>17.576000000000001</v>
      </c>
      <c r="M14" s="10" t="s">
        <v>159</v>
      </c>
      <c r="N14" s="114">
        <v>6.5979999999999999</v>
      </c>
      <c r="O14" s="10" t="s">
        <v>159</v>
      </c>
      <c r="P14" s="114">
        <v>0</v>
      </c>
      <c r="Q14" s="10" t="s">
        <v>241</v>
      </c>
      <c r="R14" s="114">
        <v>102.533</v>
      </c>
      <c r="S14" s="10" t="s">
        <v>181</v>
      </c>
    </row>
    <row r="15" spans="1:19" x14ac:dyDescent="0.25">
      <c r="A15" s="12" t="s">
        <v>178</v>
      </c>
      <c r="B15" s="114">
        <v>0.628</v>
      </c>
      <c r="C15" s="10" t="s">
        <v>159</v>
      </c>
      <c r="D15" s="114">
        <v>36.299999999999997</v>
      </c>
      <c r="E15" s="10" t="s">
        <v>318</v>
      </c>
      <c r="F15" s="114">
        <v>0</v>
      </c>
      <c r="G15" s="10" t="s">
        <v>159</v>
      </c>
      <c r="H15" s="114">
        <v>67.019000000000005</v>
      </c>
      <c r="I15" s="10" t="s">
        <v>159</v>
      </c>
      <c r="J15" s="114">
        <v>10.454000000000001</v>
      </c>
      <c r="K15" s="10" t="s">
        <v>159</v>
      </c>
      <c r="L15" s="114">
        <v>15.96</v>
      </c>
      <c r="M15" s="10" t="s">
        <v>159</v>
      </c>
      <c r="N15" s="114">
        <v>6.0869999999999997</v>
      </c>
      <c r="O15" s="10" t="s">
        <v>159</v>
      </c>
      <c r="P15" s="114">
        <v>0</v>
      </c>
      <c r="Q15" s="10" t="s">
        <v>241</v>
      </c>
      <c r="R15" s="114">
        <v>136.44800000000001</v>
      </c>
      <c r="S15" s="10" t="s">
        <v>318</v>
      </c>
    </row>
    <row r="16" spans="1:19" x14ac:dyDescent="0.25">
      <c r="A16" s="12" t="s">
        <v>182</v>
      </c>
      <c r="B16" s="114">
        <v>0.57799999999999996</v>
      </c>
      <c r="C16" s="10" t="s">
        <v>159</v>
      </c>
      <c r="D16" s="114">
        <v>84.007000000000005</v>
      </c>
      <c r="E16" s="10" t="s">
        <v>318</v>
      </c>
      <c r="F16" s="114">
        <v>0</v>
      </c>
      <c r="G16" s="10" t="s">
        <v>159</v>
      </c>
      <c r="H16" s="114">
        <v>68.471000000000004</v>
      </c>
      <c r="I16" s="10" t="s">
        <v>159</v>
      </c>
      <c r="J16" s="114">
        <v>11.276</v>
      </c>
      <c r="K16" s="10" t="s">
        <v>159</v>
      </c>
      <c r="L16" s="114">
        <v>16.928999999999998</v>
      </c>
      <c r="M16" s="10" t="s">
        <v>159</v>
      </c>
      <c r="N16" s="114">
        <v>6.6890000000000001</v>
      </c>
      <c r="O16" s="10" t="s">
        <v>159</v>
      </c>
      <c r="P16" s="114">
        <v>0</v>
      </c>
      <c r="Q16" s="10" t="s">
        <v>241</v>
      </c>
      <c r="R16" s="114">
        <v>187.95</v>
      </c>
      <c r="S16" s="10" t="s">
        <v>318</v>
      </c>
    </row>
    <row r="17" spans="1:19" x14ac:dyDescent="0.25">
      <c r="A17" s="12" t="s">
        <v>183</v>
      </c>
      <c r="B17" s="114">
        <v>0.71699999999999997</v>
      </c>
      <c r="C17" s="10" t="s">
        <v>159</v>
      </c>
      <c r="D17" s="114">
        <v>86.212000000000003</v>
      </c>
      <c r="E17" s="10" t="s">
        <v>318</v>
      </c>
      <c r="F17" s="114">
        <v>0</v>
      </c>
      <c r="G17" s="10" t="s">
        <v>159</v>
      </c>
      <c r="H17" s="114">
        <v>79.914000000000001</v>
      </c>
      <c r="I17" s="10" t="s">
        <v>159</v>
      </c>
      <c r="J17" s="114">
        <v>15.185</v>
      </c>
      <c r="K17" s="10" t="s">
        <v>159</v>
      </c>
      <c r="L17" s="114">
        <v>19.957999999999998</v>
      </c>
      <c r="M17" s="10" t="s">
        <v>159</v>
      </c>
      <c r="N17" s="114">
        <v>6.5609999999999999</v>
      </c>
      <c r="O17" s="10" t="s">
        <v>159</v>
      </c>
      <c r="P17" s="114">
        <v>0</v>
      </c>
      <c r="Q17" s="10" t="s">
        <v>241</v>
      </c>
      <c r="R17" s="114">
        <v>208.547</v>
      </c>
      <c r="S17" s="10" t="s">
        <v>318</v>
      </c>
    </row>
    <row r="18" spans="1:19" x14ac:dyDescent="0.25">
      <c r="A18" s="12" t="s">
        <v>184</v>
      </c>
      <c r="B18" s="114">
        <v>0.70599999999999996</v>
      </c>
      <c r="C18" s="10" t="s">
        <v>159</v>
      </c>
      <c r="D18" s="114">
        <v>83.918000000000006</v>
      </c>
      <c r="E18" s="10" t="s">
        <v>318</v>
      </c>
      <c r="F18" s="114">
        <v>0</v>
      </c>
      <c r="G18" s="10" t="s">
        <v>159</v>
      </c>
      <c r="H18" s="114">
        <v>86.012</v>
      </c>
      <c r="I18" s="10" t="s">
        <v>159</v>
      </c>
      <c r="J18" s="114">
        <v>13.516</v>
      </c>
      <c r="K18" s="10" t="s">
        <v>159</v>
      </c>
      <c r="L18" s="114">
        <v>20.352</v>
      </c>
      <c r="M18" s="10" t="s">
        <v>159</v>
      </c>
      <c r="N18" s="114">
        <v>6.3419999999999996</v>
      </c>
      <c r="O18" s="10" t="s">
        <v>159</v>
      </c>
      <c r="P18" s="114">
        <v>0</v>
      </c>
      <c r="Q18" s="10" t="s">
        <v>241</v>
      </c>
      <c r="R18" s="114">
        <v>210.846</v>
      </c>
      <c r="S18" s="10" t="s">
        <v>318</v>
      </c>
    </row>
    <row r="19" spans="1:19" x14ac:dyDescent="0.25">
      <c r="A19" s="12" t="s">
        <v>185</v>
      </c>
      <c r="B19" s="114">
        <v>0.95099999999999996</v>
      </c>
      <c r="C19" s="10" t="s">
        <v>159</v>
      </c>
      <c r="D19" s="114">
        <v>80.293999999999997</v>
      </c>
      <c r="E19" s="10" t="s">
        <v>318</v>
      </c>
      <c r="F19" s="114">
        <v>0</v>
      </c>
      <c r="G19" s="10" t="s">
        <v>159</v>
      </c>
      <c r="H19" s="114">
        <v>79.343000000000004</v>
      </c>
      <c r="I19" s="10" t="s">
        <v>159</v>
      </c>
      <c r="J19" s="114">
        <v>13.092000000000001</v>
      </c>
      <c r="K19" s="10" t="s">
        <v>159</v>
      </c>
      <c r="L19" s="114">
        <v>20.78</v>
      </c>
      <c r="M19" s="10" t="s">
        <v>159</v>
      </c>
      <c r="N19" s="114">
        <v>7.2690000000000001</v>
      </c>
      <c r="O19" s="10" t="s">
        <v>159</v>
      </c>
      <c r="P19" s="114">
        <v>0</v>
      </c>
      <c r="Q19" s="10" t="s">
        <v>241</v>
      </c>
      <c r="R19" s="114">
        <v>201.72900000000001</v>
      </c>
      <c r="S19" s="10" t="s">
        <v>318</v>
      </c>
    </row>
    <row r="20" spans="1:19" x14ac:dyDescent="0.25">
      <c r="A20" s="12" t="s">
        <v>186</v>
      </c>
      <c r="B20" s="114">
        <v>0.91100000000000003</v>
      </c>
      <c r="C20" s="10" t="s">
        <v>159</v>
      </c>
      <c r="D20" s="114">
        <v>88.665000000000006</v>
      </c>
      <c r="E20" s="10" t="s">
        <v>180</v>
      </c>
      <c r="F20" s="114">
        <v>10.119237999999999</v>
      </c>
      <c r="G20" s="10" t="s">
        <v>187</v>
      </c>
      <c r="H20" s="114">
        <v>86.249368259999997</v>
      </c>
      <c r="I20" s="10" t="s">
        <v>159</v>
      </c>
      <c r="J20" s="114">
        <v>13.587999999999999</v>
      </c>
      <c r="K20" s="10" t="s">
        <v>159</v>
      </c>
      <c r="L20" s="114">
        <v>22.363</v>
      </c>
      <c r="M20" s="10" t="s">
        <v>159</v>
      </c>
      <c r="N20" s="114">
        <v>6.548</v>
      </c>
      <c r="O20" s="10" t="s">
        <v>159</v>
      </c>
      <c r="P20" s="114">
        <v>0</v>
      </c>
      <c r="Q20" s="10" t="s">
        <v>241</v>
      </c>
      <c r="R20" s="114">
        <v>228.44360626</v>
      </c>
      <c r="S20" s="10" t="s">
        <v>159</v>
      </c>
    </row>
    <row r="21" spans="1:19" x14ac:dyDescent="0.25">
      <c r="A21" s="12" t="s">
        <v>188</v>
      </c>
      <c r="B21" s="114">
        <v>0.94299999999999995</v>
      </c>
      <c r="C21" s="10" t="s">
        <v>159</v>
      </c>
      <c r="D21" s="114">
        <v>105.416</v>
      </c>
      <c r="E21" s="10" t="s">
        <v>159</v>
      </c>
      <c r="F21" s="114">
        <v>8.1800493000000003</v>
      </c>
      <c r="G21" s="10" t="s">
        <v>159</v>
      </c>
      <c r="H21" s="114">
        <v>96.438000000000002</v>
      </c>
      <c r="I21" s="10" t="s">
        <v>159</v>
      </c>
      <c r="J21" s="114">
        <v>16.702000000000002</v>
      </c>
      <c r="K21" s="10" t="s">
        <v>159</v>
      </c>
      <c r="L21" s="114">
        <v>25.792000000000002</v>
      </c>
      <c r="M21" s="10" t="s">
        <v>159</v>
      </c>
      <c r="N21" s="114">
        <v>6.5869999999999997</v>
      </c>
      <c r="O21" s="10" t="s">
        <v>159</v>
      </c>
      <c r="P21" s="114">
        <v>0</v>
      </c>
      <c r="Q21" s="10" t="s">
        <v>241</v>
      </c>
      <c r="R21" s="114">
        <v>260.05804929999999</v>
      </c>
      <c r="S21" s="10" t="s">
        <v>159</v>
      </c>
    </row>
    <row r="22" spans="1:19" x14ac:dyDescent="0.25">
      <c r="A22" s="12" t="s">
        <v>189</v>
      </c>
      <c r="B22" s="114">
        <v>0.90900000000000003</v>
      </c>
      <c r="C22" s="10" t="s">
        <v>159</v>
      </c>
      <c r="D22" s="114">
        <v>112.634</v>
      </c>
      <c r="E22" s="10" t="s">
        <v>159</v>
      </c>
      <c r="F22" s="114">
        <v>8.9672839999999994</v>
      </c>
      <c r="G22" s="10" t="s">
        <v>159</v>
      </c>
      <c r="H22" s="114">
        <v>89.150999999999996</v>
      </c>
      <c r="I22" s="10" t="s">
        <v>159</v>
      </c>
      <c r="J22" s="114">
        <v>19.324000000000002</v>
      </c>
      <c r="K22" s="10" t="s">
        <v>159</v>
      </c>
      <c r="L22" s="114">
        <v>25.024000000000001</v>
      </c>
      <c r="M22" s="10" t="s">
        <v>159</v>
      </c>
      <c r="N22" s="114">
        <v>5.8408227500000001</v>
      </c>
      <c r="O22" s="10" t="s">
        <v>159</v>
      </c>
      <c r="P22" s="114">
        <v>0</v>
      </c>
      <c r="Q22" s="10" t="s">
        <v>241</v>
      </c>
      <c r="R22" s="114">
        <v>261.85010675000001</v>
      </c>
      <c r="S22" s="10" t="s">
        <v>159</v>
      </c>
    </row>
    <row r="23" spans="1:19" x14ac:dyDescent="0.25">
      <c r="A23" s="12" t="s">
        <v>190</v>
      </c>
      <c r="B23" s="114">
        <v>1.016</v>
      </c>
      <c r="C23" s="10" t="s">
        <v>159</v>
      </c>
      <c r="D23" s="114">
        <v>123.607</v>
      </c>
      <c r="E23" s="10" t="s">
        <v>159</v>
      </c>
      <c r="F23" s="114">
        <v>9.1313060000000004</v>
      </c>
      <c r="G23" s="10" t="s">
        <v>159</v>
      </c>
      <c r="H23" s="114">
        <v>100.42400000000001</v>
      </c>
      <c r="I23" s="10" t="s">
        <v>159</v>
      </c>
      <c r="J23" s="114">
        <v>17.626000000000001</v>
      </c>
      <c r="K23" s="10" t="s">
        <v>159</v>
      </c>
      <c r="L23" s="114">
        <v>27.600999999999999</v>
      </c>
      <c r="M23" s="10" t="s">
        <v>159</v>
      </c>
      <c r="N23" s="114">
        <v>5.7869999999999999</v>
      </c>
      <c r="O23" s="10" t="s">
        <v>159</v>
      </c>
      <c r="P23" s="114">
        <v>0</v>
      </c>
      <c r="Q23" s="10" t="s">
        <v>241</v>
      </c>
      <c r="R23" s="114">
        <v>285.19230599999997</v>
      </c>
      <c r="S23" s="10" t="s">
        <v>159</v>
      </c>
    </row>
    <row r="24" spans="1:19" x14ac:dyDescent="0.25">
      <c r="A24" s="12" t="s">
        <v>191</v>
      </c>
      <c r="B24" s="114">
        <v>1.048</v>
      </c>
      <c r="C24" s="10" t="s">
        <v>159</v>
      </c>
      <c r="D24" s="114">
        <v>134.19900000000001</v>
      </c>
      <c r="E24" s="10" t="s">
        <v>159</v>
      </c>
      <c r="F24" s="114">
        <v>13.226917</v>
      </c>
      <c r="G24" s="10" t="s">
        <v>159</v>
      </c>
      <c r="H24" s="114">
        <v>107.56100000000001</v>
      </c>
      <c r="I24" s="10" t="s">
        <v>159</v>
      </c>
      <c r="J24" s="114">
        <v>16.414999999999999</v>
      </c>
      <c r="K24" s="10" t="s">
        <v>159</v>
      </c>
      <c r="L24" s="114">
        <v>27.654</v>
      </c>
      <c r="M24" s="10" t="s">
        <v>159</v>
      </c>
      <c r="N24" s="114">
        <v>7.048</v>
      </c>
      <c r="O24" s="10" t="s">
        <v>255</v>
      </c>
      <c r="P24" s="114">
        <v>0</v>
      </c>
      <c r="Q24" s="10" t="s">
        <v>241</v>
      </c>
      <c r="R24" s="114">
        <v>307.15191700000003</v>
      </c>
      <c r="S24" s="10" t="s">
        <v>159</v>
      </c>
    </row>
    <row r="25" spans="1:19" x14ac:dyDescent="0.25">
      <c r="A25" s="12" t="s">
        <v>192</v>
      </c>
      <c r="B25" s="114">
        <v>1.1020000000000001</v>
      </c>
      <c r="C25" s="10" t="s">
        <v>159</v>
      </c>
      <c r="D25" s="114">
        <v>134.71299999999999</v>
      </c>
      <c r="E25" s="10" t="s">
        <v>159</v>
      </c>
      <c r="F25" s="114">
        <v>14.921777000000001</v>
      </c>
      <c r="G25" s="10" t="s">
        <v>159</v>
      </c>
      <c r="H25" s="114">
        <v>109.325</v>
      </c>
      <c r="I25" s="10" t="s">
        <v>159</v>
      </c>
      <c r="J25" s="114">
        <v>18.103000000000002</v>
      </c>
      <c r="K25" s="10" t="s">
        <v>159</v>
      </c>
      <c r="L25" s="114">
        <v>29.166</v>
      </c>
      <c r="M25" s="10" t="s">
        <v>159</v>
      </c>
      <c r="N25" s="114">
        <v>13.894</v>
      </c>
      <c r="O25" s="10" t="s">
        <v>159</v>
      </c>
      <c r="P25" s="114">
        <v>0</v>
      </c>
      <c r="Q25" s="10" t="s">
        <v>241</v>
      </c>
      <c r="R25" s="114">
        <v>321.22477700000002</v>
      </c>
      <c r="S25" s="10" t="s">
        <v>159</v>
      </c>
    </row>
    <row r="26" spans="1:19" x14ac:dyDescent="0.25">
      <c r="A26" s="12" t="s">
        <v>193</v>
      </c>
      <c r="B26" s="114">
        <v>0.65</v>
      </c>
      <c r="C26" s="10" t="s">
        <v>159</v>
      </c>
      <c r="D26" s="114">
        <v>133.24600000000001</v>
      </c>
      <c r="E26" s="10" t="s">
        <v>159</v>
      </c>
      <c r="F26" s="114">
        <v>15.166644</v>
      </c>
      <c r="G26" s="10" t="s">
        <v>159</v>
      </c>
      <c r="H26" s="114">
        <v>110.333</v>
      </c>
      <c r="I26" s="10" t="s">
        <v>159</v>
      </c>
      <c r="J26" s="114">
        <v>20.342928520000001</v>
      </c>
      <c r="K26" s="10" t="s">
        <v>159</v>
      </c>
      <c r="L26" s="114">
        <v>32.424616</v>
      </c>
      <c r="M26" s="10" t="s">
        <v>159</v>
      </c>
      <c r="N26" s="114">
        <v>14.996725</v>
      </c>
      <c r="O26" s="10" t="s">
        <v>159</v>
      </c>
      <c r="P26" s="114">
        <v>0</v>
      </c>
      <c r="Q26" s="10" t="s">
        <v>241</v>
      </c>
      <c r="R26" s="114">
        <v>327.15991351999998</v>
      </c>
      <c r="S26" s="10" t="s">
        <v>159</v>
      </c>
    </row>
    <row r="27" spans="1:19" x14ac:dyDescent="0.25">
      <c r="A27" s="12" t="s">
        <v>194</v>
      </c>
      <c r="B27" s="114">
        <v>1.1819999999999999</v>
      </c>
      <c r="C27" s="10" t="s">
        <v>159</v>
      </c>
      <c r="D27" s="114">
        <v>142.77099999999999</v>
      </c>
      <c r="E27" s="10" t="s">
        <v>159</v>
      </c>
      <c r="F27" s="114">
        <v>14.208098</v>
      </c>
      <c r="G27" s="10" t="s">
        <v>159</v>
      </c>
      <c r="H27" s="114">
        <v>102.56100000000001</v>
      </c>
      <c r="I27" s="10" t="s">
        <v>159</v>
      </c>
      <c r="J27" s="114">
        <v>19.12722514</v>
      </c>
      <c r="K27" s="10" t="s">
        <v>159</v>
      </c>
      <c r="L27" s="114">
        <v>30.207000000000001</v>
      </c>
      <c r="M27" s="10" t="s">
        <v>159</v>
      </c>
      <c r="N27" s="114">
        <v>16.737841549999999</v>
      </c>
      <c r="O27" s="10" t="s">
        <v>159</v>
      </c>
      <c r="P27" s="114">
        <v>0</v>
      </c>
      <c r="Q27" s="10" t="s">
        <v>241</v>
      </c>
      <c r="R27" s="114">
        <v>326.79416469</v>
      </c>
      <c r="S27" s="10" t="s">
        <v>159</v>
      </c>
    </row>
    <row r="28" spans="1:19" x14ac:dyDescent="0.25">
      <c r="A28" s="12" t="s">
        <v>196</v>
      </c>
      <c r="B28" s="114">
        <v>1.4610000000000001</v>
      </c>
      <c r="C28" s="10" t="s">
        <v>159</v>
      </c>
      <c r="D28" s="114">
        <v>153.17500000000001</v>
      </c>
      <c r="E28" s="10" t="s">
        <v>159</v>
      </c>
      <c r="F28" s="114">
        <v>11.400969999999999</v>
      </c>
      <c r="G28" s="10" t="s">
        <v>159</v>
      </c>
      <c r="H28" s="114">
        <v>104.901</v>
      </c>
      <c r="I28" s="10" t="s">
        <v>159</v>
      </c>
      <c r="J28" s="114">
        <v>21.869</v>
      </c>
      <c r="K28" s="10" t="s">
        <v>159</v>
      </c>
      <c r="L28" s="114">
        <v>33.335999999999999</v>
      </c>
      <c r="M28" s="10" t="s">
        <v>159</v>
      </c>
      <c r="N28" s="114">
        <v>19.701202380000002</v>
      </c>
      <c r="O28" s="10" t="s">
        <v>159</v>
      </c>
      <c r="P28" s="114">
        <v>0</v>
      </c>
      <c r="Q28" s="10" t="s">
        <v>241</v>
      </c>
      <c r="R28" s="114">
        <v>345.84417237999997</v>
      </c>
      <c r="S28" s="10" t="s">
        <v>159</v>
      </c>
    </row>
    <row r="29" spans="1:19" x14ac:dyDescent="0.25">
      <c r="A29" s="12" t="s">
        <v>197</v>
      </c>
      <c r="B29" s="114">
        <v>2.7050000000000001</v>
      </c>
      <c r="C29" s="10" t="s">
        <v>159</v>
      </c>
      <c r="D29" s="114">
        <v>160.02699999999999</v>
      </c>
      <c r="E29" s="10" t="s">
        <v>159</v>
      </c>
      <c r="F29" s="114">
        <v>13.754465</v>
      </c>
      <c r="G29" s="10" t="s">
        <v>159</v>
      </c>
      <c r="H29" s="114">
        <v>101.14829499</v>
      </c>
      <c r="I29" s="10" t="s">
        <v>159</v>
      </c>
      <c r="J29" s="114">
        <v>24.027999999999999</v>
      </c>
      <c r="K29" s="10" t="s">
        <v>159</v>
      </c>
      <c r="L29" s="114">
        <v>31.773</v>
      </c>
      <c r="M29" s="10" t="s">
        <v>159</v>
      </c>
      <c r="N29" s="114">
        <v>23.353783225000001</v>
      </c>
      <c r="O29" s="10" t="s">
        <v>159</v>
      </c>
      <c r="P29" s="114">
        <v>0</v>
      </c>
      <c r="Q29" s="10" t="s">
        <v>241</v>
      </c>
      <c r="R29" s="114">
        <v>356.78954321499998</v>
      </c>
      <c r="S29" s="10" t="s">
        <v>159</v>
      </c>
    </row>
    <row r="30" spans="1:19" x14ac:dyDescent="0.25">
      <c r="A30" s="12" t="s">
        <v>199</v>
      </c>
      <c r="B30" s="114">
        <v>13.263</v>
      </c>
      <c r="C30" s="10" t="s">
        <v>159</v>
      </c>
      <c r="D30" s="114">
        <v>156.09100000000001</v>
      </c>
      <c r="E30" s="10" t="s">
        <v>159</v>
      </c>
      <c r="F30" s="114">
        <v>10.500999999999999</v>
      </c>
      <c r="G30" s="10" t="s">
        <v>159</v>
      </c>
      <c r="H30" s="114">
        <v>97.907564260000001</v>
      </c>
      <c r="I30" s="10" t="s">
        <v>159</v>
      </c>
      <c r="J30" s="114">
        <v>22.837</v>
      </c>
      <c r="K30" s="10" t="s">
        <v>159</v>
      </c>
      <c r="L30" s="114">
        <v>31.007193000000001</v>
      </c>
      <c r="M30" s="10" t="s">
        <v>159</v>
      </c>
      <c r="N30" s="114">
        <v>23.063437400000002</v>
      </c>
      <c r="O30" s="10" t="s">
        <v>159</v>
      </c>
      <c r="P30" s="114">
        <v>0</v>
      </c>
      <c r="Q30" s="10" t="s">
        <v>241</v>
      </c>
      <c r="R30" s="114">
        <v>354.67019465999999</v>
      </c>
      <c r="S30" s="10" t="s">
        <v>159</v>
      </c>
    </row>
    <row r="31" spans="1:19" x14ac:dyDescent="0.25">
      <c r="A31" s="12" t="s">
        <v>200</v>
      </c>
      <c r="B31" s="114">
        <v>19.137</v>
      </c>
      <c r="C31" s="10" t="s">
        <v>201</v>
      </c>
      <c r="D31" s="114">
        <v>151.30699999999999</v>
      </c>
      <c r="E31" s="10" t="s">
        <v>159</v>
      </c>
      <c r="F31" s="114">
        <v>10.044</v>
      </c>
      <c r="G31" s="10" t="s">
        <v>159</v>
      </c>
      <c r="H31" s="114">
        <v>100.82915310999999</v>
      </c>
      <c r="I31" s="10" t="s">
        <v>159</v>
      </c>
      <c r="J31" s="114">
        <v>22.184000000000001</v>
      </c>
      <c r="K31" s="10" t="s">
        <v>159</v>
      </c>
      <c r="L31" s="114">
        <v>33.026356</v>
      </c>
      <c r="M31" s="10" t="s">
        <v>159</v>
      </c>
      <c r="N31" s="114">
        <v>21.984612317</v>
      </c>
      <c r="O31" s="10" t="s">
        <v>159</v>
      </c>
      <c r="P31" s="114">
        <v>0</v>
      </c>
      <c r="Q31" s="10" t="s">
        <v>241</v>
      </c>
      <c r="R31" s="114">
        <v>358.51212142700001</v>
      </c>
      <c r="S31" s="10" t="s">
        <v>201</v>
      </c>
    </row>
    <row r="32" spans="1:19" x14ac:dyDescent="0.25">
      <c r="A32" s="15" t="s">
        <v>203</v>
      </c>
      <c r="B32" s="115">
        <v>31.23</v>
      </c>
      <c r="C32" s="14" t="s">
        <v>159</v>
      </c>
      <c r="D32" s="115">
        <v>123.773</v>
      </c>
      <c r="E32" s="14" t="s">
        <v>159</v>
      </c>
      <c r="F32" s="115">
        <v>9.9309999999999992</v>
      </c>
      <c r="G32" s="14" t="s">
        <v>159</v>
      </c>
      <c r="H32" s="115">
        <v>80.188000340000002</v>
      </c>
      <c r="I32" s="14" t="s">
        <v>159</v>
      </c>
      <c r="J32" s="115">
        <v>20.138000000000002</v>
      </c>
      <c r="K32" s="14" t="s">
        <v>159</v>
      </c>
      <c r="L32" s="115">
        <v>25.644193000000001</v>
      </c>
      <c r="M32" s="14" t="s">
        <v>159</v>
      </c>
      <c r="N32" s="115">
        <v>15.634527804999999</v>
      </c>
      <c r="O32" s="14" t="s">
        <v>159</v>
      </c>
      <c r="P32" s="115">
        <v>0</v>
      </c>
      <c r="Q32" s="14" t="s">
        <v>241</v>
      </c>
      <c r="R32" s="115">
        <v>306.53872114500001</v>
      </c>
      <c r="S32" s="14" t="s">
        <v>159</v>
      </c>
    </row>
    <row r="34" spans="1:2" x14ac:dyDescent="0.25">
      <c r="A34" s="16" t="s">
        <v>204</v>
      </c>
      <c r="B34" s="16" t="s">
        <v>218</v>
      </c>
    </row>
    <row r="36" spans="1:2" x14ac:dyDescent="0.25">
      <c r="B36" s="16" t="s">
        <v>319</v>
      </c>
    </row>
    <row r="37" spans="1:2" x14ac:dyDescent="0.25">
      <c r="B37" s="16" t="s">
        <v>320</v>
      </c>
    </row>
    <row r="38" spans="1:2" x14ac:dyDescent="0.25">
      <c r="B38" s="16" t="s">
        <v>321</v>
      </c>
    </row>
    <row r="40" spans="1:2" x14ac:dyDescent="0.25">
      <c r="B40" s="16" t="s">
        <v>322</v>
      </c>
    </row>
    <row r="41" spans="1:2" x14ac:dyDescent="0.25">
      <c r="B41" s="16" t="s">
        <v>210</v>
      </c>
    </row>
    <row r="42" spans="1:2" x14ac:dyDescent="0.25">
      <c r="B42" s="16" t="s">
        <v>244</v>
      </c>
    </row>
    <row r="43" spans="1:2" x14ac:dyDescent="0.25">
      <c r="B43" s="16" t="s">
        <v>211</v>
      </c>
    </row>
    <row r="44" spans="1:2" x14ac:dyDescent="0.25">
      <c r="B44" s="16" t="s">
        <v>212</v>
      </c>
    </row>
    <row r="47" spans="1:2" x14ac:dyDescent="0.25">
      <c r="A47" s="17" t="str">
        <f>HYPERLINK("#'KENO 4'!A2", "&lt;&lt;&lt; Previous table")</f>
        <v>&lt;&lt;&lt; Previous table</v>
      </c>
    </row>
    <row r="48" spans="1:2" x14ac:dyDescent="0.25">
      <c r="A48" s="17" t="str">
        <f>HYPERLINK("#'KENO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S48"/>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HYPERLINK("#'INDEX'!B56", "Link to index")</f>
        <v>Link to index</v>
      </c>
    </row>
    <row r="2" spans="1:19" ht="15.75" customHeight="1" x14ac:dyDescent="0.25">
      <c r="A2" s="287" t="s">
        <v>323</v>
      </c>
      <c r="B2" s="286"/>
      <c r="C2" s="286"/>
      <c r="D2" s="286"/>
      <c r="E2" s="286"/>
      <c r="F2" s="286"/>
      <c r="G2" s="286"/>
      <c r="H2" s="286"/>
      <c r="I2" s="286"/>
      <c r="J2" s="286"/>
      <c r="K2" s="286"/>
      <c r="L2" s="286"/>
      <c r="M2" s="286"/>
      <c r="N2" s="286"/>
      <c r="O2" s="286"/>
      <c r="P2" s="286"/>
      <c r="Q2" s="286"/>
      <c r="R2" s="286"/>
      <c r="S2" s="286"/>
    </row>
    <row r="3" spans="1:19" ht="15.75" customHeight="1" x14ac:dyDescent="0.25">
      <c r="A3" s="287" t="s">
        <v>74</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116">
        <v>0</v>
      </c>
      <c r="C7" s="10" t="s">
        <v>159</v>
      </c>
      <c r="D7" s="116">
        <v>159.383593454259</v>
      </c>
      <c r="E7" s="10" t="s">
        <v>159</v>
      </c>
      <c r="F7" s="116">
        <v>0</v>
      </c>
      <c r="G7" s="10" t="s">
        <v>159</v>
      </c>
      <c r="H7" s="116">
        <v>0</v>
      </c>
      <c r="I7" s="10" t="s">
        <v>159</v>
      </c>
      <c r="J7" s="116">
        <v>23.390379179810701</v>
      </c>
      <c r="K7" s="10" t="s">
        <v>159</v>
      </c>
      <c r="L7" s="116">
        <v>4.2283422712933803</v>
      </c>
      <c r="M7" s="10" t="s">
        <v>159</v>
      </c>
      <c r="N7" s="116">
        <v>22.582066861198701</v>
      </c>
      <c r="O7" s="10" t="s">
        <v>159</v>
      </c>
      <c r="P7" s="116">
        <v>0</v>
      </c>
      <c r="Q7" s="10" t="s">
        <v>241</v>
      </c>
      <c r="R7" s="116">
        <v>209.58438176656199</v>
      </c>
      <c r="S7" s="10" t="s">
        <v>159</v>
      </c>
    </row>
    <row r="8" spans="1:19" x14ac:dyDescent="0.25">
      <c r="A8" s="12" t="s">
        <v>171</v>
      </c>
      <c r="B8" s="116">
        <v>0</v>
      </c>
      <c r="C8" s="10" t="s">
        <v>159</v>
      </c>
      <c r="D8" s="116">
        <v>154.08579425113501</v>
      </c>
      <c r="E8" s="10" t="s">
        <v>159</v>
      </c>
      <c r="F8" s="116">
        <v>0</v>
      </c>
      <c r="G8" s="10" t="s">
        <v>159</v>
      </c>
      <c r="H8" s="116">
        <v>0</v>
      </c>
      <c r="I8" s="10" t="s">
        <v>159</v>
      </c>
      <c r="J8" s="116">
        <v>22.436347957639899</v>
      </c>
      <c r="K8" s="10" t="s">
        <v>159</v>
      </c>
      <c r="L8" s="116">
        <v>21.461387291981801</v>
      </c>
      <c r="M8" s="10" t="s">
        <v>159</v>
      </c>
      <c r="N8" s="116">
        <v>15.231791225416</v>
      </c>
      <c r="O8" s="10" t="s">
        <v>159</v>
      </c>
      <c r="P8" s="116">
        <v>0</v>
      </c>
      <c r="Q8" s="10" t="s">
        <v>241</v>
      </c>
      <c r="R8" s="116">
        <v>213.21532072617299</v>
      </c>
      <c r="S8" s="10" t="s">
        <v>159</v>
      </c>
    </row>
    <row r="9" spans="1:19" x14ac:dyDescent="0.25">
      <c r="A9" s="12" t="s">
        <v>172</v>
      </c>
      <c r="B9" s="116">
        <v>0</v>
      </c>
      <c r="C9" s="10" t="s">
        <v>159</v>
      </c>
      <c r="D9" s="116">
        <v>155.72011194029801</v>
      </c>
      <c r="E9" s="10" t="s">
        <v>159</v>
      </c>
      <c r="F9" s="116">
        <v>0</v>
      </c>
      <c r="G9" s="10" t="s">
        <v>159</v>
      </c>
      <c r="H9" s="116">
        <v>0</v>
      </c>
      <c r="I9" s="10" t="s">
        <v>159</v>
      </c>
      <c r="J9" s="116">
        <v>22.616759701492501</v>
      </c>
      <c r="K9" s="10" t="s">
        <v>159</v>
      </c>
      <c r="L9" s="116">
        <v>27.144601492537301</v>
      </c>
      <c r="M9" s="10" t="s">
        <v>159</v>
      </c>
      <c r="N9" s="116">
        <v>12.362631343283599</v>
      </c>
      <c r="O9" s="10" t="s">
        <v>159</v>
      </c>
      <c r="P9" s="116">
        <v>0</v>
      </c>
      <c r="Q9" s="10" t="s">
        <v>241</v>
      </c>
      <c r="R9" s="116">
        <v>217.84410447761201</v>
      </c>
      <c r="S9" s="10" t="s">
        <v>159</v>
      </c>
    </row>
    <row r="10" spans="1:19" x14ac:dyDescent="0.25">
      <c r="A10" s="12" t="s">
        <v>173</v>
      </c>
      <c r="B10" s="116">
        <v>0</v>
      </c>
      <c r="C10" s="10" t="s">
        <v>159</v>
      </c>
      <c r="D10" s="116">
        <v>165.951791044776</v>
      </c>
      <c r="E10" s="10" t="s">
        <v>159</v>
      </c>
      <c r="F10" s="116">
        <v>0</v>
      </c>
      <c r="G10" s="10" t="s">
        <v>159</v>
      </c>
      <c r="H10" s="116">
        <v>66.641473134328393</v>
      </c>
      <c r="I10" s="10" t="s">
        <v>159</v>
      </c>
      <c r="J10" s="116">
        <v>22.5718611940299</v>
      </c>
      <c r="K10" s="10" t="s">
        <v>159</v>
      </c>
      <c r="L10" s="116">
        <v>28.0891970149254</v>
      </c>
      <c r="M10" s="10" t="s">
        <v>159</v>
      </c>
      <c r="N10" s="116">
        <v>12.2331164179104</v>
      </c>
      <c r="O10" s="10" t="s">
        <v>159</v>
      </c>
      <c r="P10" s="116">
        <v>0</v>
      </c>
      <c r="Q10" s="10" t="s">
        <v>241</v>
      </c>
      <c r="R10" s="116">
        <v>295.48743880596999</v>
      </c>
      <c r="S10" s="10" t="s">
        <v>159</v>
      </c>
    </row>
    <row r="11" spans="1:19" x14ac:dyDescent="0.25">
      <c r="A11" s="12" t="s">
        <v>174</v>
      </c>
      <c r="B11" s="116">
        <v>0</v>
      </c>
      <c r="C11" s="10" t="s">
        <v>159</v>
      </c>
      <c r="D11" s="116">
        <v>152.94413716814199</v>
      </c>
      <c r="E11" s="10" t="s">
        <v>159</v>
      </c>
      <c r="F11" s="116">
        <v>0</v>
      </c>
      <c r="G11" s="10" t="s">
        <v>159</v>
      </c>
      <c r="H11" s="116">
        <v>89.430297935103198</v>
      </c>
      <c r="I11" s="10" t="s">
        <v>159</v>
      </c>
      <c r="J11" s="116">
        <v>21.5256607669617</v>
      </c>
      <c r="K11" s="10" t="s">
        <v>159</v>
      </c>
      <c r="L11" s="116">
        <v>28.117830383480801</v>
      </c>
      <c r="M11" s="10" t="s">
        <v>159</v>
      </c>
      <c r="N11" s="116">
        <v>12.281606194690299</v>
      </c>
      <c r="O11" s="10" t="s">
        <v>159</v>
      </c>
      <c r="P11" s="116">
        <v>0</v>
      </c>
      <c r="Q11" s="10" t="s">
        <v>241</v>
      </c>
      <c r="R11" s="116">
        <v>304.29953244837799</v>
      </c>
      <c r="S11" s="10" t="s">
        <v>159</v>
      </c>
    </row>
    <row r="12" spans="1:19" x14ac:dyDescent="0.25">
      <c r="A12" s="12" t="s">
        <v>175</v>
      </c>
      <c r="B12" s="116">
        <v>0</v>
      </c>
      <c r="C12" s="10" t="s">
        <v>159</v>
      </c>
      <c r="D12" s="116">
        <v>152.46059077809801</v>
      </c>
      <c r="E12" s="10" t="s">
        <v>159</v>
      </c>
      <c r="F12" s="116">
        <v>0</v>
      </c>
      <c r="G12" s="10" t="s">
        <v>159</v>
      </c>
      <c r="H12" s="116">
        <v>90.292680115273797</v>
      </c>
      <c r="I12" s="10" t="s">
        <v>159</v>
      </c>
      <c r="J12" s="116">
        <v>26.025831412103699</v>
      </c>
      <c r="K12" s="10" t="s">
        <v>159</v>
      </c>
      <c r="L12" s="116">
        <v>25.300622478386199</v>
      </c>
      <c r="M12" s="10" t="s">
        <v>159</v>
      </c>
      <c r="N12" s="116">
        <v>11.308257925072001</v>
      </c>
      <c r="O12" s="10" t="s">
        <v>159</v>
      </c>
      <c r="P12" s="116">
        <v>0</v>
      </c>
      <c r="Q12" s="10" t="s">
        <v>241</v>
      </c>
      <c r="R12" s="116">
        <v>305.38798270893398</v>
      </c>
      <c r="S12" s="10" t="s">
        <v>159</v>
      </c>
    </row>
    <row r="13" spans="1:19" x14ac:dyDescent="0.25">
      <c r="A13" s="12" t="s">
        <v>176</v>
      </c>
      <c r="B13" s="116">
        <v>0</v>
      </c>
      <c r="C13" s="10" t="s">
        <v>159</v>
      </c>
      <c r="D13" s="116">
        <v>133.93532608695699</v>
      </c>
      <c r="E13" s="10" t="s">
        <v>159</v>
      </c>
      <c r="F13" s="116">
        <v>0</v>
      </c>
      <c r="G13" s="10" t="s">
        <v>159</v>
      </c>
      <c r="H13" s="116">
        <v>84.204762228260904</v>
      </c>
      <c r="I13" s="10" t="s">
        <v>159</v>
      </c>
      <c r="J13" s="116">
        <v>19.856069293478299</v>
      </c>
      <c r="K13" s="10" t="s">
        <v>159</v>
      </c>
      <c r="L13" s="116">
        <v>28.786663043478299</v>
      </c>
      <c r="M13" s="10" t="s">
        <v>159</v>
      </c>
      <c r="N13" s="116">
        <v>10.7777065217391</v>
      </c>
      <c r="O13" s="10" t="s">
        <v>159</v>
      </c>
      <c r="P13" s="116">
        <v>0</v>
      </c>
      <c r="Q13" s="10" t="s">
        <v>241</v>
      </c>
      <c r="R13" s="116">
        <v>277.56052717391299</v>
      </c>
      <c r="S13" s="10" t="s">
        <v>159</v>
      </c>
    </row>
    <row r="14" spans="1:19" x14ac:dyDescent="0.25">
      <c r="A14" s="12" t="s">
        <v>177</v>
      </c>
      <c r="B14" s="116">
        <v>1.0897503302509901</v>
      </c>
      <c r="C14" s="10" t="s">
        <v>159</v>
      </c>
      <c r="D14" s="116">
        <v>0</v>
      </c>
      <c r="E14" s="10" t="s">
        <v>179</v>
      </c>
      <c r="F14" s="116">
        <v>0</v>
      </c>
      <c r="G14" s="10" t="s">
        <v>159</v>
      </c>
      <c r="H14" s="116">
        <v>99.630385733157198</v>
      </c>
      <c r="I14" s="10" t="s">
        <v>159</v>
      </c>
      <c r="J14" s="116">
        <v>19.0438837516513</v>
      </c>
      <c r="K14" s="10" t="s">
        <v>159</v>
      </c>
      <c r="L14" s="116">
        <v>26.863186261558798</v>
      </c>
      <c r="M14" s="10" t="s">
        <v>159</v>
      </c>
      <c r="N14" s="116">
        <v>10.084393659181</v>
      </c>
      <c r="O14" s="10" t="s">
        <v>159</v>
      </c>
      <c r="P14" s="116">
        <v>0</v>
      </c>
      <c r="Q14" s="10" t="s">
        <v>241</v>
      </c>
      <c r="R14" s="116">
        <v>156.71159973579901</v>
      </c>
      <c r="S14" s="10" t="s">
        <v>181</v>
      </c>
    </row>
    <row r="15" spans="1:19" x14ac:dyDescent="0.25">
      <c r="A15" s="12" t="s">
        <v>178</v>
      </c>
      <c r="B15" s="116">
        <v>0.93153333333333299</v>
      </c>
      <c r="C15" s="10" t="s">
        <v>159</v>
      </c>
      <c r="D15" s="116">
        <v>53.844999999999999</v>
      </c>
      <c r="E15" s="10" t="s">
        <v>318</v>
      </c>
      <c r="F15" s="116">
        <v>0</v>
      </c>
      <c r="G15" s="10" t="s">
        <v>159</v>
      </c>
      <c r="H15" s="116">
        <v>99.411516666666699</v>
      </c>
      <c r="I15" s="10" t="s">
        <v>159</v>
      </c>
      <c r="J15" s="116">
        <v>15.506766666666699</v>
      </c>
      <c r="K15" s="10" t="s">
        <v>159</v>
      </c>
      <c r="L15" s="116">
        <v>23.673999999999999</v>
      </c>
      <c r="M15" s="10" t="s">
        <v>159</v>
      </c>
      <c r="N15" s="116">
        <v>9.0290499999999998</v>
      </c>
      <c r="O15" s="10" t="s">
        <v>159</v>
      </c>
      <c r="P15" s="116">
        <v>0</v>
      </c>
      <c r="Q15" s="10" t="s">
        <v>241</v>
      </c>
      <c r="R15" s="116">
        <v>202.397866666667</v>
      </c>
      <c r="S15" s="10" t="s">
        <v>318</v>
      </c>
    </row>
    <row r="16" spans="1:19" x14ac:dyDescent="0.25">
      <c r="A16" s="12" t="s">
        <v>182</v>
      </c>
      <c r="B16" s="116">
        <v>0.83697872340425505</v>
      </c>
      <c r="C16" s="10" t="s">
        <v>159</v>
      </c>
      <c r="D16" s="116">
        <v>121.647182728411</v>
      </c>
      <c r="E16" s="10" t="s">
        <v>318</v>
      </c>
      <c r="F16" s="116">
        <v>0</v>
      </c>
      <c r="G16" s="10" t="s">
        <v>159</v>
      </c>
      <c r="H16" s="116">
        <v>99.150121401752202</v>
      </c>
      <c r="I16" s="10" t="s">
        <v>159</v>
      </c>
      <c r="J16" s="116">
        <v>16.328325406758399</v>
      </c>
      <c r="K16" s="10" t="s">
        <v>159</v>
      </c>
      <c r="L16" s="116">
        <v>24.5142090112641</v>
      </c>
      <c r="M16" s="10" t="s">
        <v>159</v>
      </c>
      <c r="N16" s="116">
        <v>9.6860738423028803</v>
      </c>
      <c r="O16" s="10" t="s">
        <v>159</v>
      </c>
      <c r="P16" s="116">
        <v>0</v>
      </c>
      <c r="Q16" s="10" t="s">
        <v>241</v>
      </c>
      <c r="R16" s="116">
        <v>272.16289111389199</v>
      </c>
      <c r="S16" s="10" t="s">
        <v>318</v>
      </c>
    </row>
    <row r="17" spans="1:19" x14ac:dyDescent="0.25">
      <c r="A17" s="12" t="s">
        <v>183</v>
      </c>
      <c r="B17" s="116">
        <v>1.0141430317848401</v>
      </c>
      <c r="C17" s="10" t="s">
        <v>159</v>
      </c>
      <c r="D17" s="116">
        <v>121.940444987775</v>
      </c>
      <c r="E17" s="10" t="s">
        <v>318</v>
      </c>
      <c r="F17" s="116">
        <v>0</v>
      </c>
      <c r="G17" s="10" t="s">
        <v>159</v>
      </c>
      <c r="H17" s="116">
        <v>113.03239364303199</v>
      </c>
      <c r="I17" s="10" t="s">
        <v>159</v>
      </c>
      <c r="J17" s="116">
        <v>21.4780501222494</v>
      </c>
      <c r="K17" s="10" t="s">
        <v>159</v>
      </c>
      <c r="L17" s="116">
        <v>28.229102689486599</v>
      </c>
      <c r="M17" s="10" t="s">
        <v>159</v>
      </c>
      <c r="N17" s="116">
        <v>9.2800452322738405</v>
      </c>
      <c r="O17" s="10" t="s">
        <v>159</v>
      </c>
      <c r="P17" s="116">
        <v>0</v>
      </c>
      <c r="Q17" s="10" t="s">
        <v>241</v>
      </c>
      <c r="R17" s="116">
        <v>294.97417970660098</v>
      </c>
      <c r="S17" s="10" t="s">
        <v>318</v>
      </c>
    </row>
    <row r="18" spans="1:19" x14ac:dyDescent="0.25">
      <c r="A18" s="12" t="s">
        <v>184</v>
      </c>
      <c r="B18" s="116">
        <v>0.96782227488151695</v>
      </c>
      <c r="C18" s="10" t="s">
        <v>159</v>
      </c>
      <c r="D18" s="116">
        <v>115.039248815166</v>
      </c>
      <c r="E18" s="10" t="s">
        <v>318</v>
      </c>
      <c r="F18" s="116">
        <v>0</v>
      </c>
      <c r="G18" s="10" t="s">
        <v>159</v>
      </c>
      <c r="H18" s="116">
        <v>117.90981516587701</v>
      </c>
      <c r="I18" s="10" t="s">
        <v>159</v>
      </c>
      <c r="J18" s="116">
        <v>18.528450236966801</v>
      </c>
      <c r="K18" s="10" t="s">
        <v>159</v>
      </c>
      <c r="L18" s="116">
        <v>27.899601895734602</v>
      </c>
      <c r="M18" s="10" t="s">
        <v>159</v>
      </c>
      <c r="N18" s="116">
        <v>8.6939502369668205</v>
      </c>
      <c r="O18" s="10" t="s">
        <v>159</v>
      </c>
      <c r="P18" s="116">
        <v>0</v>
      </c>
      <c r="Q18" s="10" t="s">
        <v>241</v>
      </c>
      <c r="R18" s="116">
        <v>289.03888862559199</v>
      </c>
      <c r="S18" s="10" t="s">
        <v>318</v>
      </c>
    </row>
    <row r="19" spans="1:19" x14ac:dyDescent="0.25">
      <c r="A19" s="12" t="s">
        <v>185</v>
      </c>
      <c r="B19" s="116">
        <v>1.26617606444189</v>
      </c>
      <c r="C19" s="10" t="s">
        <v>159</v>
      </c>
      <c r="D19" s="116">
        <v>106.904669735328</v>
      </c>
      <c r="E19" s="10" t="s">
        <v>318</v>
      </c>
      <c r="F19" s="116">
        <v>0</v>
      </c>
      <c r="G19" s="10" t="s">
        <v>159</v>
      </c>
      <c r="H19" s="116">
        <v>105.63849367088601</v>
      </c>
      <c r="I19" s="10" t="s">
        <v>159</v>
      </c>
      <c r="J19" s="116">
        <v>17.430890678941299</v>
      </c>
      <c r="K19" s="10" t="s">
        <v>159</v>
      </c>
      <c r="L19" s="116">
        <v>27.666812428078298</v>
      </c>
      <c r="M19" s="10" t="s">
        <v>159</v>
      </c>
      <c r="N19" s="116">
        <v>9.6780586881472992</v>
      </c>
      <c r="O19" s="10" t="s">
        <v>159</v>
      </c>
      <c r="P19" s="116">
        <v>0</v>
      </c>
      <c r="Q19" s="10" t="s">
        <v>241</v>
      </c>
      <c r="R19" s="116">
        <v>268.58510126582303</v>
      </c>
      <c r="S19" s="10" t="s">
        <v>318</v>
      </c>
    </row>
    <row r="20" spans="1:19" x14ac:dyDescent="0.25">
      <c r="A20" s="12" t="s">
        <v>186</v>
      </c>
      <c r="B20" s="116">
        <v>1.17374944320713</v>
      </c>
      <c r="C20" s="10" t="s">
        <v>159</v>
      </c>
      <c r="D20" s="116">
        <v>114.237644766147</v>
      </c>
      <c r="E20" s="10" t="s">
        <v>180</v>
      </c>
      <c r="F20" s="116">
        <v>13.0378155523385</v>
      </c>
      <c r="G20" s="10" t="s">
        <v>187</v>
      </c>
      <c r="H20" s="116">
        <v>111.125299640111</v>
      </c>
      <c r="I20" s="10" t="s">
        <v>159</v>
      </c>
      <c r="J20" s="116">
        <v>17.507033407572401</v>
      </c>
      <c r="K20" s="10" t="s">
        <v>159</v>
      </c>
      <c r="L20" s="116">
        <v>28.8129075723831</v>
      </c>
      <c r="M20" s="10" t="s">
        <v>159</v>
      </c>
      <c r="N20" s="116">
        <v>8.4365657015590205</v>
      </c>
      <c r="O20" s="10" t="s">
        <v>159</v>
      </c>
      <c r="P20" s="116">
        <v>0</v>
      </c>
      <c r="Q20" s="10" t="s">
        <v>241</v>
      </c>
      <c r="R20" s="116">
        <v>294.33101608331901</v>
      </c>
      <c r="S20" s="10" t="s">
        <v>159</v>
      </c>
    </row>
    <row r="21" spans="1:19" x14ac:dyDescent="0.25">
      <c r="A21" s="12" t="s">
        <v>188</v>
      </c>
      <c r="B21" s="116">
        <v>1.17824082073434</v>
      </c>
      <c r="C21" s="10" t="s">
        <v>159</v>
      </c>
      <c r="D21" s="116">
        <v>131.713079913607</v>
      </c>
      <c r="E21" s="10" t="s">
        <v>159</v>
      </c>
      <c r="F21" s="116">
        <v>10.2206447517279</v>
      </c>
      <c r="G21" s="10" t="s">
        <v>159</v>
      </c>
      <c r="H21" s="116">
        <v>120.495427645788</v>
      </c>
      <c r="I21" s="10" t="s">
        <v>159</v>
      </c>
      <c r="J21" s="116">
        <v>20.868481641468701</v>
      </c>
      <c r="K21" s="10" t="s">
        <v>159</v>
      </c>
      <c r="L21" s="116">
        <v>32.226073434125297</v>
      </c>
      <c r="M21" s="10" t="s">
        <v>159</v>
      </c>
      <c r="N21" s="116">
        <v>8.2301933045356392</v>
      </c>
      <c r="O21" s="10" t="s">
        <v>159</v>
      </c>
      <c r="P21" s="116">
        <v>0</v>
      </c>
      <c r="Q21" s="10" t="s">
        <v>241</v>
      </c>
      <c r="R21" s="116">
        <v>324.93214151198703</v>
      </c>
      <c r="S21" s="10" t="s">
        <v>159</v>
      </c>
    </row>
    <row r="22" spans="1:19" x14ac:dyDescent="0.25">
      <c r="A22" s="12" t="s">
        <v>189</v>
      </c>
      <c r="B22" s="116">
        <v>1.10940189873418</v>
      </c>
      <c r="C22" s="10" t="s">
        <v>159</v>
      </c>
      <c r="D22" s="116">
        <v>137.46575738396601</v>
      </c>
      <c r="E22" s="10" t="s">
        <v>159</v>
      </c>
      <c r="F22" s="116">
        <v>10.944248510548499</v>
      </c>
      <c r="G22" s="10" t="s">
        <v>159</v>
      </c>
      <c r="H22" s="116">
        <v>108.805598101266</v>
      </c>
      <c r="I22" s="10" t="s">
        <v>159</v>
      </c>
      <c r="J22" s="116">
        <v>23.584248945147699</v>
      </c>
      <c r="K22" s="10" t="s">
        <v>159</v>
      </c>
      <c r="L22" s="116">
        <v>30.540894514767899</v>
      </c>
      <c r="M22" s="10" t="s">
        <v>159</v>
      </c>
      <c r="N22" s="116">
        <v>7.1285146853903001</v>
      </c>
      <c r="O22" s="10" t="s">
        <v>159</v>
      </c>
      <c r="P22" s="116">
        <v>0</v>
      </c>
      <c r="Q22" s="10" t="s">
        <v>241</v>
      </c>
      <c r="R22" s="116">
        <v>319.57866403982098</v>
      </c>
      <c r="S22" s="10" t="s">
        <v>159</v>
      </c>
    </row>
    <row r="23" spans="1:19" x14ac:dyDescent="0.25">
      <c r="A23" s="12" t="s">
        <v>190</v>
      </c>
      <c r="B23" s="116">
        <v>1.20318526100307</v>
      </c>
      <c r="C23" s="10" t="s">
        <v>159</v>
      </c>
      <c r="D23" s="116">
        <v>146.38003991811701</v>
      </c>
      <c r="E23" s="10" t="s">
        <v>159</v>
      </c>
      <c r="F23" s="116">
        <v>10.8136346386899</v>
      </c>
      <c r="G23" s="10" t="s">
        <v>159</v>
      </c>
      <c r="H23" s="116">
        <v>118.925862845445</v>
      </c>
      <c r="I23" s="10" t="s">
        <v>159</v>
      </c>
      <c r="J23" s="116">
        <v>20.873369498464701</v>
      </c>
      <c r="K23" s="10" t="s">
        <v>159</v>
      </c>
      <c r="L23" s="116">
        <v>32.686138178096201</v>
      </c>
      <c r="M23" s="10" t="s">
        <v>159</v>
      </c>
      <c r="N23" s="116">
        <v>6.8531821903787096</v>
      </c>
      <c r="O23" s="10" t="s">
        <v>159</v>
      </c>
      <c r="P23" s="116">
        <v>0</v>
      </c>
      <c r="Q23" s="10" t="s">
        <v>241</v>
      </c>
      <c r="R23" s="116">
        <v>337.73541253019499</v>
      </c>
      <c r="S23" s="10" t="s">
        <v>159</v>
      </c>
    </row>
    <row r="24" spans="1:19" x14ac:dyDescent="0.25">
      <c r="A24" s="12" t="s">
        <v>191</v>
      </c>
      <c r="B24" s="116">
        <v>1.2125360000000001</v>
      </c>
      <c r="C24" s="10" t="s">
        <v>159</v>
      </c>
      <c r="D24" s="116">
        <v>155.26824300000001</v>
      </c>
      <c r="E24" s="10" t="s">
        <v>159</v>
      </c>
      <c r="F24" s="116">
        <v>15.303542969</v>
      </c>
      <c r="G24" s="10" t="s">
        <v>159</v>
      </c>
      <c r="H24" s="116">
        <v>124.448077</v>
      </c>
      <c r="I24" s="10" t="s">
        <v>159</v>
      </c>
      <c r="J24" s="116">
        <v>18.992155</v>
      </c>
      <c r="K24" s="10" t="s">
        <v>159</v>
      </c>
      <c r="L24" s="116">
        <v>31.995678000000002</v>
      </c>
      <c r="M24" s="10" t="s">
        <v>159</v>
      </c>
      <c r="N24" s="116">
        <v>8.1545360000000002</v>
      </c>
      <c r="O24" s="10" t="s">
        <v>255</v>
      </c>
      <c r="P24" s="116">
        <v>0</v>
      </c>
      <c r="Q24" s="10" t="s">
        <v>241</v>
      </c>
      <c r="R24" s="116">
        <v>355.374767969</v>
      </c>
      <c r="S24" s="10" t="s">
        <v>159</v>
      </c>
    </row>
    <row r="25" spans="1:19" x14ac:dyDescent="0.25">
      <c r="A25" s="12" t="s">
        <v>192</v>
      </c>
      <c r="B25" s="116">
        <v>1.24634799608993</v>
      </c>
      <c r="C25" s="10" t="s">
        <v>159</v>
      </c>
      <c r="D25" s="116">
        <v>152.35869110459399</v>
      </c>
      <c r="E25" s="10" t="s">
        <v>159</v>
      </c>
      <c r="F25" s="116">
        <v>16.8763401652004</v>
      </c>
      <c r="G25" s="10" t="s">
        <v>159</v>
      </c>
      <c r="H25" s="116">
        <v>123.64518572825</v>
      </c>
      <c r="I25" s="10" t="s">
        <v>159</v>
      </c>
      <c r="J25" s="116">
        <v>20.4742629521017</v>
      </c>
      <c r="K25" s="10" t="s">
        <v>159</v>
      </c>
      <c r="L25" s="116">
        <v>32.9863753665689</v>
      </c>
      <c r="M25" s="10" t="s">
        <v>159</v>
      </c>
      <c r="N25" s="116">
        <v>15.7139374389052</v>
      </c>
      <c r="O25" s="10" t="s">
        <v>159</v>
      </c>
      <c r="P25" s="116">
        <v>0</v>
      </c>
      <c r="Q25" s="10" t="s">
        <v>241</v>
      </c>
      <c r="R25" s="116">
        <v>363.30114075171099</v>
      </c>
      <c r="S25" s="10" t="s">
        <v>159</v>
      </c>
    </row>
    <row r="26" spans="1:19" x14ac:dyDescent="0.25">
      <c r="A26" s="12" t="s">
        <v>193</v>
      </c>
      <c r="B26" s="116">
        <v>0.71623809523809501</v>
      </c>
      <c r="C26" s="10" t="s">
        <v>159</v>
      </c>
      <c r="D26" s="116">
        <v>146.824401904762</v>
      </c>
      <c r="E26" s="10" t="s">
        <v>159</v>
      </c>
      <c r="F26" s="116">
        <v>16.7121972457143</v>
      </c>
      <c r="G26" s="10" t="s">
        <v>159</v>
      </c>
      <c r="H26" s="116">
        <v>121.576458095238</v>
      </c>
      <c r="I26" s="10" t="s">
        <v>159</v>
      </c>
      <c r="J26" s="116">
        <v>22.415969807276198</v>
      </c>
      <c r="K26" s="10" t="s">
        <v>159</v>
      </c>
      <c r="L26" s="116">
        <v>35.728838773333301</v>
      </c>
      <c r="M26" s="10" t="s">
        <v>159</v>
      </c>
      <c r="N26" s="116">
        <v>16.524962690476201</v>
      </c>
      <c r="O26" s="10" t="s">
        <v>159</v>
      </c>
      <c r="P26" s="116">
        <v>0</v>
      </c>
      <c r="Q26" s="10" t="s">
        <v>241</v>
      </c>
      <c r="R26" s="116">
        <v>360.49906661203801</v>
      </c>
      <c r="S26" s="10" t="s">
        <v>159</v>
      </c>
    </row>
    <row r="27" spans="1:19" x14ac:dyDescent="0.25">
      <c r="A27" s="12" t="s">
        <v>194</v>
      </c>
      <c r="B27" s="116">
        <v>1.2805</v>
      </c>
      <c r="C27" s="10" t="s">
        <v>159</v>
      </c>
      <c r="D27" s="116">
        <v>154.668583333333</v>
      </c>
      <c r="E27" s="10" t="s">
        <v>159</v>
      </c>
      <c r="F27" s="116">
        <v>15.3921061666667</v>
      </c>
      <c r="G27" s="10" t="s">
        <v>159</v>
      </c>
      <c r="H27" s="116">
        <v>111.10775</v>
      </c>
      <c r="I27" s="10" t="s">
        <v>159</v>
      </c>
      <c r="J27" s="116">
        <v>20.7211605683333</v>
      </c>
      <c r="K27" s="10" t="s">
        <v>159</v>
      </c>
      <c r="L27" s="116">
        <v>32.724249999999998</v>
      </c>
      <c r="M27" s="10" t="s">
        <v>159</v>
      </c>
      <c r="N27" s="116">
        <v>18.132661679166699</v>
      </c>
      <c r="O27" s="10" t="s">
        <v>159</v>
      </c>
      <c r="P27" s="116">
        <v>0</v>
      </c>
      <c r="Q27" s="10" t="s">
        <v>241</v>
      </c>
      <c r="R27" s="116">
        <v>354.02701174750001</v>
      </c>
      <c r="S27" s="10" t="s">
        <v>159</v>
      </c>
    </row>
    <row r="28" spans="1:19" x14ac:dyDescent="0.25">
      <c r="A28" s="12" t="s">
        <v>196</v>
      </c>
      <c r="B28" s="116">
        <v>1.56082825484765</v>
      </c>
      <c r="C28" s="10" t="s">
        <v>159</v>
      </c>
      <c r="D28" s="116">
        <v>163.641251154201</v>
      </c>
      <c r="E28" s="10" t="s">
        <v>159</v>
      </c>
      <c r="F28" s="116">
        <v>12.179983647276099</v>
      </c>
      <c r="G28" s="10" t="s">
        <v>159</v>
      </c>
      <c r="H28" s="116">
        <v>112.06875069252099</v>
      </c>
      <c r="I28" s="10" t="s">
        <v>159</v>
      </c>
      <c r="J28" s="116">
        <v>23.363280701754402</v>
      </c>
      <c r="K28" s="10" t="s">
        <v>159</v>
      </c>
      <c r="L28" s="116">
        <v>35.613806094182799</v>
      </c>
      <c r="M28" s="10" t="s">
        <v>159</v>
      </c>
      <c r="N28" s="116">
        <v>21.047360252687</v>
      </c>
      <c r="O28" s="10" t="s">
        <v>159</v>
      </c>
      <c r="P28" s="116">
        <v>0</v>
      </c>
      <c r="Q28" s="10" t="s">
        <v>241</v>
      </c>
      <c r="R28" s="116">
        <v>369.47526079747001</v>
      </c>
      <c r="S28" s="10" t="s">
        <v>159</v>
      </c>
    </row>
    <row r="29" spans="1:19" x14ac:dyDescent="0.25">
      <c r="A29" s="12" t="s">
        <v>197</v>
      </c>
      <c r="B29" s="116">
        <v>2.8400045372050799</v>
      </c>
      <c r="C29" s="10" t="s">
        <v>159</v>
      </c>
      <c r="D29" s="116">
        <v>168.01382849364799</v>
      </c>
      <c r="E29" s="10" t="s">
        <v>159</v>
      </c>
      <c r="F29" s="116">
        <v>14.4409401134301</v>
      </c>
      <c r="G29" s="10" t="s">
        <v>159</v>
      </c>
      <c r="H29" s="116">
        <v>106.196531128339</v>
      </c>
      <c r="I29" s="10" t="s">
        <v>159</v>
      </c>
      <c r="J29" s="116">
        <v>25.227219600725999</v>
      </c>
      <c r="K29" s="10" t="s">
        <v>159</v>
      </c>
      <c r="L29" s="116">
        <v>33.358766787658801</v>
      </c>
      <c r="M29" s="10" t="s">
        <v>159</v>
      </c>
      <c r="N29" s="116">
        <v>24.519353168171499</v>
      </c>
      <c r="O29" s="10" t="s">
        <v>159</v>
      </c>
      <c r="P29" s="116">
        <v>0</v>
      </c>
      <c r="Q29" s="10" t="s">
        <v>241</v>
      </c>
      <c r="R29" s="116">
        <v>374.59664382917902</v>
      </c>
      <c r="S29" s="10" t="s">
        <v>159</v>
      </c>
    </row>
    <row r="30" spans="1:19" x14ac:dyDescent="0.25">
      <c r="A30" s="12" t="s">
        <v>199</v>
      </c>
      <c r="B30" s="116">
        <v>13.664551202137099</v>
      </c>
      <c r="C30" s="10" t="s">
        <v>159</v>
      </c>
      <c r="D30" s="116">
        <v>160.81681834372199</v>
      </c>
      <c r="E30" s="10" t="s">
        <v>159</v>
      </c>
      <c r="F30" s="116">
        <v>10.818928762243999</v>
      </c>
      <c r="G30" s="10" t="s">
        <v>159</v>
      </c>
      <c r="H30" s="116">
        <v>100.87181820910099</v>
      </c>
      <c r="I30" s="10" t="s">
        <v>159</v>
      </c>
      <c r="J30" s="116">
        <v>23.528414069456801</v>
      </c>
      <c r="K30" s="10" t="s">
        <v>159</v>
      </c>
      <c r="L30" s="116">
        <v>31.945968211041901</v>
      </c>
      <c r="M30" s="10" t="s">
        <v>159</v>
      </c>
      <c r="N30" s="116">
        <v>23.761707098664299</v>
      </c>
      <c r="O30" s="10" t="s">
        <v>159</v>
      </c>
      <c r="P30" s="116">
        <v>0</v>
      </c>
      <c r="Q30" s="10" t="s">
        <v>241</v>
      </c>
      <c r="R30" s="116">
        <v>365.40820589636701</v>
      </c>
      <c r="S30" s="10" t="s">
        <v>159</v>
      </c>
    </row>
    <row r="31" spans="1:19" x14ac:dyDescent="0.25">
      <c r="A31" s="12" t="s">
        <v>200</v>
      </c>
      <c r="B31" s="116">
        <v>19.4053540753725</v>
      </c>
      <c r="C31" s="10" t="s">
        <v>201</v>
      </c>
      <c r="D31" s="116">
        <v>153.428745836985</v>
      </c>
      <c r="E31" s="10" t="s">
        <v>159</v>
      </c>
      <c r="F31" s="116">
        <v>10.1848448729185</v>
      </c>
      <c r="G31" s="10" t="s">
        <v>159</v>
      </c>
      <c r="H31" s="116">
        <v>102.243058850368</v>
      </c>
      <c r="I31" s="10" t="s">
        <v>159</v>
      </c>
      <c r="J31" s="116">
        <v>22.495081507449601</v>
      </c>
      <c r="K31" s="10" t="s">
        <v>159</v>
      </c>
      <c r="L31" s="116">
        <v>33.489477556529401</v>
      </c>
      <c r="M31" s="10" t="s">
        <v>159</v>
      </c>
      <c r="N31" s="116">
        <v>22.292897853434699</v>
      </c>
      <c r="O31" s="10" t="s">
        <v>159</v>
      </c>
      <c r="P31" s="116">
        <v>0</v>
      </c>
      <c r="Q31" s="10" t="s">
        <v>241</v>
      </c>
      <c r="R31" s="116">
        <v>363.53946055305801</v>
      </c>
      <c r="S31" s="10" t="s">
        <v>201</v>
      </c>
    </row>
    <row r="32" spans="1:19" x14ac:dyDescent="0.25">
      <c r="A32" s="15" t="s">
        <v>203</v>
      </c>
      <c r="B32" s="117">
        <v>31.23</v>
      </c>
      <c r="C32" s="14" t="s">
        <v>159</v>
      </c>
      <c r="D32" s="117">
        <v>123.773</v>
      </c>
      <c r="E32" s="14" t="s">
        <v>159</v>
      </c>
      <c r="F32" s="117">
        <v>9.9309999999999992</v>
      </c>
      <c r="G32" s="14" t="s">
        <v>159</v>
      </c>
      <c r="H32" s="117">
        <v>80.188000340000002</v>
      </c>
      <c r="I32" s="14" t="s">
        <v>159</v>
      </c>
      <c r="J32" s="117">
        <v>20.138000000000002</v>
      </c>
      <c r="K32" s="14" t="s">
        <v>159</v>
      </c>
      <c r="L32" s="117">
        <v>25.644193000000001</v>
      </c>
      <c r="M32" s="14" t="s">
        <v>159</v>
      </c>
      <c r="N32" s="117">
        <v>15.634527804999999</v>
      </c>
      <c r="O32" s="14" t="s">
        <v>159</v>
      </c>
      <c r="P32" s="117">
        <v>0</v>
      </c>
      <c r="Q32" s="14" t="s">
        <v>241</v>
      </c>
      <c r="R32" s="117">
        <v>306.53872114500001</v>
      </c>
      <c r="S32" s="14" t="s">
        <v>159</v>
      </c>
    </row>
    <row r="34" spans="1:2" x14ac:dyDescent="0.25">
      <c r="A34" s="16" t="s">
        <v>204</v>
      </c>
      <c r="B34" s="16" t="s">
        <v>218</v>
      </c>
    </row>
    <row r="36" spans="1:2" x14ac:dyDescent="0.25">
      <c r="B36" s="16" t="s">
        <v>319</v>
      </c>
    </row>
    <row r="37" spans="1:2" x14ac:dyDescent="0.25">
      <c r="B37" s="16" t="s">
        <v>320</v>
      </c>
    </row>
    <row r="38" spans="1:2" x14ac:dyDescent="0.25">
      <c r="B38" s="16" t="s">
        <v>321</v>
      </c>
    </row>
    <row r="40" spans="1:2" x14ac:dyDescent="0.25">
      <c r="B40" s="16" t="s">
        <v>322</v>
      </c>
    </row>
    <row r="41" spans="1:2" x14ac:dyDescent="0.25">
      <c r="B41" s="16" t="s">
        <v>210</v>
      </c>
    </row>
    <row r="42" spans="1:2" x14ac:dyDescent="0.25">
      <c r="B42" s="16" t="s">
        <v>244</v>
      </c>
    </row>
    <row r="43" spans="1:2" x14ac:dyDescent="0.25">
      <c r="B43" s="16" t="s">
        <v>211</v>
      </c>
    </row>
    <row r="44" spans="1:2" x14ac:dyDescent="0.25">
      <c r="B44" s="16" t="s">
        <v>212</v>
      </c>
    </row>
    <row r="47" spans="1:2" x14ac:dyDescent="0.25">
      <c r="A47" s="17" t="str">
        <f>HYPERLINK("#'KENO 5'!A2", "&lt;&lt;&lt; Previous table")</f>
        <v>&lt;&lt;&lt; Previous table</v>
      </c>
    </row>
    <row r="48" spans="1:2" x14ac:dyDescent="0.25">
      <c r="A48" s="17" t="str">
        <f>HYPERLINK("#'KENO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S48"/>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HYPERLINK("#'INDEX'!B57", "Link to index")</f>
        <v>Link to index</v>
      </c>
    </row>
    <row r="2" spans="1:19" ht="15.75" customHeight="1" x14ac:dyDescent="0.25">
      <c r="A2" s="287" t="s">
        <v>324</v>
      </c>
      <c r="B2" s="286"/>
      <c r="C2" s="286"/>
      <c r="D2" s="286"/>
      <c r="E2" s="286"/>
      <c r="F2" s="286"/>
      <c r="G2" s="286"/>
      <c r="H2" s="286"/>
      <c r="I2" s="286"/>
      <c r="J2" s="286"/>
      <c r="K2" s="286"/>
      <c r="L2" s="286"/>
      <c r="M2" s="286"/>
      <c r="N2" s="286"/>
      <c r="O2" s="286"/>
      <c r="P2" s="286"/>
      <c r="Q2" s="286"/>
      <c r="R2" s="286"/>
      <c r="S2" s="286"/>
    </row>
    <row r="3" spans="1:19" ht="15.75" customHeight="1" x14ac:dyDescent="0.25">
      <c r="A3" s="287" t="s">
        <v>75</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118">
        <v>0</v>
      </c>
      <c r="C7" s="10" t="s">
        <v>159</v>
      </c>
      <c r="D7" s="118">
        <v>19.281865865165798</v>
      </c>
      <c r="E7" s="10" t="s">
        <v>159</v>
      </c>
      <c r="F7" s="118">
        <v>0</v>
      </c>
      <c r="G7" s="10" t="s">
        <v>159</v>
      </c>
      <c r="H7" s="118">
        <v>0</v>
      </c>
      <c r="I7" s="10" t="s">
        <v>159</v>
      </c>
      <c r="J7" s="118">
        <v>11.5838815113128</v>
      </c>
      <c r="K7" s="10" t="s">
        <v>159</v>
      </c>
      <c r="L7" s="118">
        <v>6.6901413534181904</v>
      </c>
      <c r="M7" s="10" t="s">
        <v>159</v>
      </c>
      <c r="N7" s="118">
        <v>3.6847271629842799</v>
      </c>
      <c r="O7" s="10" t="s">
        <v>159</v>
      </c>
      <c r="P7" s="118">
        <v>0</v>
      </c>
      <c r="Q7" s="10" t="s">
        <v>241</v>
      </c>
      <c r="R7" s="118">
        <v>8.6406404288625893</v>
      </c>
      <c r="S7" s="10" t="s">
        <v>159</v>
      </c>
    </row>
    <row r="8" spans="1:19" x14ac:dyDescent="0.25">
      <c r="A8" s="12" t="s">
        <v>171</v>
      </c>
      <c r="B8" s="118">
        <v>0</v>
      </c>
      <c r="C8" s="10" t="s">
        <v>159</v>
      </c>
      <c r="D8" s="118">
        <v>19.194412491914701</v>
      </c>
      <c r="E8" s="10" t="s">
        <v>159</v>
      </c>
      <c r="F8" s="118">
        <v>0</v>
      </c>
      <c r="G8" s="10" t="s">
        <v>159</v>
      </c>
      <c r="H8" s="118">
        <v>0</v>
      </c>
      <c r="I8" s="10" t="s">
        <v>159</v>
      </c>
      <c r="J8" s="118">
        <v>11.5456258489431</v>
      </c>
      <c r="K8" s="10" t="s">
        <v>159</v>
      </c>
      <c r="L8" s="118">
        <v>35.257834235555499</v>
      </c>
      <c r="M8" s="10" t="s">
        <v>159</v>
      </c>
      <c r="N8" s="118">
        <v>2.5679816481679199</v>
      </c>
      <c r="O8" s="10" t="s">
        <v>159</v>
      </c>
      <c r="P8" s="118">
        <v>0</v>
      </c>
      <c r="Q8" s="10" t="s">
        <v>241</v>
      </c>
      <c r="R8" s="118">
        <v>9.0406911629954703</v>
      </c>
      <c r="S8" s="10" t="s">
        <v>159</v>
      </c>
    </row>
    <row r="9" spans="1:19" x14ac:dyDescent="0.25">
      <c r="A9" s="12" t="s">
        <v>172</v>
      </c>
      <c r="B9" s="118">
        <v>0</v>
      </c>
      <c r="C9" s="10" t="s">
        <v>159</v>
      </c>
      <c r="D9" s="118">
        <v>19.405161590067699</v>
      </c>
      <c r="E9" s="10" t="s">
        <v>159</v>
      </c>
      <c r="F9" s="118">
        <v>0</v>
      </c>
      <c r="G9" s="10" t="s">
        <v>159</v>
      </c>
      <c r="H9" s="118">
        <v>0</v>
      </c>
      <c r="I9" s="10" t="s">
        <v>159</v>
      </c>
      <c r="J9" s="118">
        <v>11.737061854145701</v>
      </c>
      <c r="K9" s="10" t="s">
        <v>159</v>
      </c>
      <c r="L9" s="118">
        <v>45.056123092445397</v>
      </c>
      <c r="M9" s="10" t="s">
        <v>159</v>
      </c>
      <c r="N9" s="118">
        <v>2.0907735672367398</v>
      </c>
      <c r="O9" s="10" t="s">
        <v>159</v>
      </c>
      <c r="P9" s="118">
        <v>0</v>
      </c>
      <c r="Q9" s="10" t="s">
        <v>241</v>
      </c>
      <c r="R9" s="118">
        <v>9.2357066549214899</v>
      </c>
      <c r="S9" s="10" t="s">
        <v>159</v>
      </c>
    </row>
    <row r="10" spans="1:19" x14ac:dyDescent="0.25">
      <c r="A10" s="12" t="s">
        <v>173</v>
      </c>
      <c r="B10" s="118">
        <v>0</v>
      </c>
      <c r="C10" s="10" t="s">
        <v>159</v>
      </c>
      <c r="D10" s="118">
        <v>20.430231768330099</v>
      </c>
      <c r="E10" s="10" t="s">
        <v>159</v>
      </c>
      <c r="F10" s="118">
        <v>0</v>
      </c>
      <c r="G10" s="10" t="s">
        <v>159</v>
      </c>
      <c r="H10" s="118">
        <v>15.4607321001793</v>
      </c>
      <c r="I10" s="10" t="s">
        <v>159</v>
      </c>
      <c r="J10" s="118">
        <v>11.6339821578451</v>
      </c>
      <c r="K10" s="10" t="s">
        <v>159</v>
      </c>
      <c r="L10" s="118">
        <v>46.538508856507697</v>
      </c>
      <c r="M10" s="10" t="s">
        <v>159</v>
      </c>
      <c r="N10" s="118">
        <v>2.0479170379672702</v>
      </c>
      <c r="O10" s="10" t="s">
        <v>159</v>
      </c>
      <c r="P10" s="118">
        <v>0</v>
      </c>
      <c r="Q10" s="10" t="s">
        <v>241</v>
      </c>
      <c r="R10" s="118">
        <v>12.3708463241607</v>
      </c>
      <c r="S10" s="10" t="s">
        <v>159</v>
      </c>
    </row>
    <row r="11" spans="1:19" x14ac:dyDescent="0.25">
      <c r="A11" s="12" t="s">
        <v>174</v>
      </c>
      <c r="B11" s="118">
        <v>0</v>
      </c>
      <c r="C11" s="10" t="s">
        <v>159</v>
      </c>
      <c r="D11" s="118">
        <v>18.823844208089501</v>
      </c>
      <c r="E11" s="10" t="s">
        <v>159</v>
      </c>
      <c r="F11" s="118">
        <v>0</v>
      </c>
      <c r="G11" s="10" t="s">
        <v>159</v>
      </c>
      <c r="H11" s="118">
        <v>20.655871005453299</v>
      </c>
      <c r="I11" s="10" t="s">
        <v>159</v>
      </c>
      <c r="J11" s="118">
        <v>11.147605019161899</v>
      </c>
      <c r="K11" s="10" t="s">
        <v>159</v>
      </c>
      <c r="L11" s="118">
        <v>47.061276483928303</v>
      </c>
      <c r="M11" s="10" t="s">
        <v>159</v>
      </c>
      <c r="N11" s="118">
        <v>2.05758993236141</v>
      </c>
      <c r="O11" s="10" t="s">
        <v>159</v>
      </c>
      <c r="P11" s="118">
        <v>0</v>
      </c>
      <c r="Q11" s="10" t="s">
        <v>241</v>
      </c>
      <c r="R11" s="118">
        <v>12.7311373545138</v>
      </c>
      <c r="S11" s="10" t="s">
        <v>159</v>
      </c>
    </row>
    <row r="12" spans="1:19" x14ac:dyDescent="0.25">
      <c r="A12" s="12" t="s">
        <v>175</v>
      </c>
      <c r="B12" s="118">
        <v>0</v>
      </c>
      <c r="C12" s="10" t="s">
        <v>159</v>
      </c>
      <c r="D12" s="118">
        <v>18.958829590286101</v>
      </c>
      <c r="E12" s="10" t="s">
        <v>159</v>
      </c>
      <c r="F12" s="118">
        <v>0</v>
      </c>
      <c r="G12" s="10" t="s">
        <v>159</v>
      </c>
      <c r="H12" s="118">
        <v>20.982683861929601</v>
      </c>
      <c r="I12" s="10" t="s">
        <v>159</v>
      </c>
      <c r="J12" s="118">
        <v>13.699375450291001</v>
      </c>
      <c r="K12" s="10" t="s">
        <v>159</v>
      </c>
      <c r="L12" s="118">
        <v>43.205447940509899</v>
      </c>
      <c r="M12" s="10" t="s">
        <v>159</v>
      </c>
      <c r="N12" s="118">
        <v>1.91517034865672</v>
      </c>
      <c r="O12" s="10" t="s">
        <v>159</v>
      </c>
      <c r="P12" s="118">
        <v>0</v>
      </c>
      <c r="Q12" s="10" t="s">
        <v>241</v>
      </c>
      <c r="R12" s="118">
        <v>12.9047838579034</v>
      </c>
      <c r="S12" s="10" t="s">
        <v>159</v>
      </c>
    </row>
    <row r="13" spans="1:19" x14ac:dyDescent="0.25">
      <c r="A13" s="12" t="s">
        <v>176</v>
      </c>
      <c r="B13" s="118">
        <v>0</v>
      </c>
      <c r="C13" s="10" t="s">
        <v>159</v>
      </c>
      <c r="D13" s="118">
        <v>17.416892852890101</v>
      </c>
      <c r="E13" s="10" t="s">
        <v>159</v>
      </c>
      <c r="F13" s="118">
        <v>0</v>
      </c>
      <c r="G13" s="10" t="s">
        <v>159</v>
      </c>
      <c r="H13" s="118">
        <v>20.361647801462802</v>
      </c>
      <c r="I13" s="10" t="s">
        <v>159</v>
      </c>
      <c r="J13" s="118">
        <v>11.0076712078067</v>
      </c>
      <c r="K13" s="10" t="s">
        <v>159</v>
      </c>
      <c r="L13" s="118">
        <v>51.9263979038885</v>
      </c>
      <c r="M13" s="10" t="s">
        <v>159</v>
      </c>
      <c r="N13" s="118">
        <v>1.9089859751066101</v>
      </c>
      <c r="O13" s="10" t="s">
        <v>159</v>
      </c>
      <c r="P13" s="118">
        <v>0</v>
      </c>
      <c r="Q13" s="10" t="s">
        <v>241</v>
      </c>
      <c r="R13" s="118">
        <v>12.260314408556701</v>
      </c>
      <c r="S13" s="10" t="s">
        <v>159</v>
      </c>
    </row>
    <row r="14" spans="1:19" x14ac:dyDescent="0.25">
      <c r="A14" s="12" t="s">
        <v>177</v>
      </c>
      <c r="B14" s="118">
        <v>2.9294608025407798</v>
      </c>
      <c r="C14" s="10" t="s">
        <v>159</v>
      </c>
      <c r="D14" s="118">
        <v>0</v>
      </c>
      <c r="E14" s="10" t="s">
        <v>179</v>
      </c>
      <c r="F14" s="118">
        <v>0</v>
      </c>
      <c r="G14" s="10" t="s">
        <v>159</v>
      </c>
      <c r="H14" s="118">
        <v>24.220504459462099</v>
      </c>
      <c r="I14" s="10" t="s">
        <v>159</v>
      </c>
      <c r="J14" s="118">
        <v>10.7764119391574</v>
      </c>
      <c r="K14" s="10" t="s">
        <v>159</v>
      </c>
      <c r="L14" s="118">
        <v>49.606697016993699</v>
      </c>
      <c r="M14" s="10" t="s">
        <v>159</v>
      </c>
      <c r="N14" s="118">
        <v>1.81109270952837</v>
      </c>
      <c r="O14" s="10" t="s">
        <v>159</v>
      </c>
      <c r="P14" s="118">
        <v>0</v>
      </c>
      <c r="Q14" s="10" t="s">
        <v>241</v>
      </c>
      <c r="R14" s="118">
        <v>7.0151052972210701</v>
      </c>
      <c r="S14" s="10" t="s">
        <v>181</v>
      </c>
    </row>
    <row r="15" spans="1:19" x14ac:dyDescent="0.25">
      <c r="A15" s="12" t="s">
        <v>178</v>
      </c>
      <c r="B15" s="118">
        <v>2.54301975497114</v>
      </c>
      <c r="C15" s="10" t="s">
        <v>159</v>
      </c>
      <c r="D15" s="118">
        <v>7.25528334030047</v>
      </c>
      <c r="E15" s="10" t="s">
        <v>318</v>
      </c>
      <c r="F15" s="118">
        <v>0</v>
      </c>
      <c r="G15" s="10" t="s">
        <v>159</v>
      </c>
      <c r="H15" s="118">
        <v>24.242154596139802</v>
      </c>
      <c r="I15" s="10" t="s">
        <v>159</v>
      </c>
      <c r="J15" s="118">
        <v>8.9631502549447806</v>
      </c>
      <c r="K15" s="10" t="s">
        <v>159</v>
      </c>
      <c r="L15" s="118">
        <v>44.5933372636567</v>
      </c>
      <c r="M15" s="10" t="s">
        <v>159</v>
      </c>
      <c r="N15" s="118">
        <v>1.64755971964147</v>
      </c>
      <c r="O15" s="10" t="s">
        <v>159</v>
      </c>
      <c r="P15" s="118">
        <v>0</v>
      </c>
      <c r="Q15" s="10" t="s">
        <v>241</v>
      </c>
      <c r="R15" s="118">
        <v>9.2004797400713407</v>
      </c>
      <c r="S15" s="10" t="s">
        <v>318</v>
      </c>
    </row>
    <row r="16" spans="1:19" x14ac:dyDescent="0.25">
      <c r="A16" s="12" t="s">
        <v>182</v>
      </c>
      <c r="B16" s="118">
        <v>2.3124486150313199</v>
      </c>
      <c r="C16" s="10" t="s">
        <v>159</v>
      </c>
      <c r="D16" s="118">
        <v>16.6561731605955</v>
      </c>
      <c r="E16" s="10" t="s">
        <v>318</v>
      </c>
      <c r="F16" s="118">
        <v>0</v>
      </c>
      <c r="G16" s="10" t="s">
        <v>159</v>
      </c>
      <c r="H16" s="118">
        <v>24.106430077146801</v>
      </c>
      <c r="I16" s="10" t="s">
        <v>159</v>
      </c>
      <c r="J16" s="118">
        <v>9.5844133435501302</v>
      </c>
      <c r="K16" s="10" t="s">
        <v>159</v>
      </c>
      <c r="L16" s="118">
        <v>46.638483567434903</v>
      </c>
      <c r="M16" s="10" t="s">
        <v>159</v>
      </c>
      <c r="N16" s="118">
        <v>1.78539136678262</v>
      </c>
      <c r="O16" s="10" t="s">
        <v>159</v>
      </c>
      <c r="P16" s="118">
        <v>0</v>
      </c>
      <c r="Q16" s="10" t="s">
        <v>241</v>
      </c>
      <c r="R16" s="118">
        <v>12.494238989165201</v>
      </c>
      <c r="S16" s="10" t="s">
        <v>318</v>
      </c>
    </row>
    <row r="17" spans="1:19" x14ac:dyDescent="0.25">
      <c r="A17" s="12" t="s">
        <v>183</v>
      </c>
      <c r="B17" s="118">
        <v>2.8366044618166102</v>
      </c>
      <c r="C17" s="10" t="s">
        <v>159</v>
      </c>
      <c r="D17" s="118">
        <v>16.960993374525899</v>
      </c>
      <c r="E17" s="10" t="s">
        <v>318</v>
      </c>
      <c r="F17" s="118">
        <v>0</v>
      </c>
      <c r="G17" s="10" t="s">
        <v>159</v>
      </c>
      <c r="H17" s="118">
        <v>27.428875039943399</v>
      </c>
      <c r="I17" s="10" t="s">
        <v>159</v>
      </c>
      <c r="J17" s="118">
        <v>12.7908852412895</v>
      </c>
      <c r="K17" s="10" t="s">
        <v>159</v>
      </c>
      <c r="L17" s="118">
        <v>54.342676345497203</v>
      </c>
      <c r="M17" s="10" t="s">
        <v>159</v>
      </c>
      <c r="N17" s="118">
        <v>1.72628002835299</v>
      </c>
      <c r="O17" s="10" t="s">
        <v>159</v>
      </c>
      <c r="P17" s="118">
        <v>0</v>
      </c>
      <c r="Q17" s="10" t="s">
        <v>241</v>
      </c>
      <c r="R17" s="118">
        <v>13.668732343002899</v>
      </c>
      <c r="S17" s="10" t="s">
        <v>318</v>
      </c>
    </row>
    <row r="18" spans="1:19" x14ac:dyDescent="0.25">
      <c r="A18" s="12" t="s">
        <v>184</v>
      </c>
      <c r="B18" s="118">
        <v>2.7534779234252298</v>
      </c>
      <c r="C18" s="10" t="s">
        <v>159</v>
      </c>
      <c r="D18" s="118">
        <v>16.3656188221583</v>
      </c>
      <c r="E18" s="10" t="s">
        <v>318</v>
      </c>
      <c r="F18" s="118">
        <v>0</v>
      </c>
      <c r="G18" s="10" t="s">
        <v>159</v>
      </c>
      <c r="H18" s="118">
        <v>28.8078544709665</v>
      </c>
      <c r="I18" s="10" t="s">
        <v>159</v>
      </c>
      <c r="J18" s="118">
        <v>11.2671219030732</v>
      </c>
      <c r="K18" s="10" t="s">
        <v>159</v>
      </c>
      <c r="L18" s="118">
        <v>54.914573732097203</v>
      </c>
      <c r="M18" s="10" t="s">
        <v>159</v>
      </c>
      <c r="N18" s="118">
        <v>1.6419532253041</v>
      </c>
      <c r="O18" s="10" t="s">
        <v>159</v>
      </c>
      <c r="P18" s="118">
        <v>0</v>
      </c>
      <c r="Q18" s="10" t="s">
        <v>241</v>
      </c>
      <c r="R18" s="118">
        <v>13.6121493562271</v>
      </c>
      <c r="S18" s="10" t="s">
        <v>318</v>
      </c>
    </row>
    <row r="19" spans="1:19" x14ac:dyDescent="0.25">
      <c r="A19" s="12" t="s">
        <v>185</v>
      </c>
      <c r="B19" s="118">
        <v>3.6365930744125001</v>
      </c>
      <c r="C19" s="10" t="s">
        <v>159</v>
      </c>
      <c r="D19" s="118">
        <v>15.4667855816827</v>
      </c>
      <c r="E19" s="10" t="s">
        <v>318</v>
      </c>
      <c r="F19" s="118">
        <v>0</v>
      </c>
      <c r="G19" s="10" t="s">
        <v>159</v>
      </c>
      <c r="H19" s="118">
        <v>25.907546144643099</v>
      </c>
      <c r="I19" s="10" t="s">
        <v>159</v>
      </c>
      <c r="J19" s="118">
        <v>10.7816489614675</v>
      </c>
      <c r="K19" s="10" t="s">
        <v>159</v>
      </c>
      <c r="L19" s="118">
        <v>55.536847281687798</v>
      </c>
      <c r="M19" s="10" t="s">
        <v>159</v>
      </c>
      <c r="N19" s="118">
        <v>1.84701956877721</v>
      </c>
      <c r="O19" s="10" t="s">
        <v>159</v>
      </c>
      <c r="P19" s="118">
        <v>0</v>
      </c>
      <c r="Q19" s="10" t="s">
        <v>241</v>
      </c>
      <c r="R19" s="118">
        <v>12.7922785061452</v>
      </c>
      <c r="S19" s="10" t="s">
        <v>318</v>
      </c>
    </row>
    <row r="20" spans="1:19" x14ac:dyDescent="0.25">
      <c r="A20" s="12" t="s">
        <v>186</v>
      </c>
      <c r="B20" s="118">
        <v>3.4094757977743</v>
      </c>
      <c r="C20" s="10" t="s">
        <v>159</v>
      </c>
      <c r="D20" s="118">
        <v>16.787628219498501</v>
      </c>
      <c r="E20" s="10" t="s">
        <v>180</v>
      </c>
      <c r="F20" s="118">
        <v>65.185525404621899</v>
      </c>
      <c r="G20" s="10" t="s">
        <v>187</v>
      </c>
      <c r="H20" s="118">
        <v>27.412724638197101</v>
      </c>
      <c r="I20" s="10" t="s">
        <v>159</v>
      </c>
      <c r="J20" s="118">
        <v>11.042216894884399</v>
      </c>
      <c r="K20" s="10" t="s">
        <v>159</v>
      </c>
      <c r="L20" s="118">
        <v>59.058180084798899</v>
      </c>
      <c r="M20" s="10" t="s">
        <v>159</v>
      </c>
      <c r="N20" s="118">
        <v>1.6284939688770601</v>
      </c>
      <c r="O20" s="10" t="s">
        <v>159</v>
      </c>
      <c r="P20" s="118">
        <v>0</v>
      </c>
      <c r="Q20" s="10" t="s">
        <v>241</v>
      </c>
      <c r="R20" s="118">
        <v>14.179583618792501</v>
      </c>
      <c r="S20" s="10" t="s">
        <v>159</v>
      </c>
    </row>
    <row r="21" spans="1:19" x14ac:dyDescent="0.25">
      <c r="A21" s="12" t="s">
        <v>188</v>
      </c>
      <c r="B21" s="118">
        <v>3.4579997873128399</v>
      </c>
      <c r="C21" s="10" t="s">
        <v>159</v>
      </c>
      <c r="D21" s="118">
        <v>19.5908876428696</v>
      </c>
      <c r="E21" s="10" t="s">
        <v>159</v>
      </c>
      <c r="F21" s="118">
        <v>50.8579858369446</v>
      </c>
      <c r="G21" s="10" t="s">
        <v>159</v>
      </c>
      <c r="H21" s="118">
        <v>29.820461268156599</v>
      </c>
      <c r="I21" s="10" t="s">
        <v>159</v>
      </c>
      <c r="J21" s="118">
        <v>13.3817904454241</v>
      </c>
      <c r="K21" s="10" t="s">
        <v>159</v>
      </c>
      <c r="L21" s="118">
        <v>67.171739532412602</v>
      </c>
      <c r="M21" s="10" t="s">
        <v>159</v>
      </c>
      <c r="N21" s="118">
        <v>1.59958425865328</v>
      </c>
      <c r="O21" s="10" t="s">
        <v>159</v>
      </c>
      <c r="P21" s="118">
        <v>0</v>
      </c>
      <c r="Q21" s="10" t="s">
        <v>241</v>
      </c>
      <c r="R21" s="118">
        <v>15.7754825712094</v>
      </c>
      <c r="S21" s="10" t="s">
        <v>159</v>
      </c>
    </row>
    <row r="22" spans="1:19" x14ac:dyDescent="0.25">
      <c r="A22" s="12" t="s">
        <v>189</v>
      </c>
      <c r="B22" s="118">
        <v>3.2612848888418502</v>
      </c>
      <c r="C22" s="10" t="s">
        <v>159</v>
      </c>
      <c r="D22" s="118">
        <v>20.5920267096324</v>
      </c>
      <c r="E22" s="10" t="s">
        <v>159</v>
      </c>
      <c r="F22" s="118">
        <v>54.216235334661398</v>
      </c>
      <c r="G22" s="10" t="s">
        <v>159</v>
      </c>
      <c r="H22" s="118">
        <v>26.9296631670077</v>
      </c>
      <c r="I22" s="10" t="s">
        <v>159</v>
      </c>
      <c r="J22" s="118">
        <v>15.2644198963546</v>
      </c>
      <c r="K22" s="10" t="s">
        <v>159</v>
      </c>
      <c r="L22" s="118">
        <v>64.307475255730395</v>
      </c>
      <c r="M22" s="10" t="s">
        <v>159</v>
      </c>
      <c r="N22" s="118">
        <v>1.38783412776041</v>
      </c>
      <c r="O22" s="10" t="s">
        <v>159</v>
      </c>
      <c r="P22" s="118">
        <v>0</v>
      </c>
      <c r="Q22" s="10" t="s">
        <v>241</v>
      </c>
      <c r="R22" s="118">
        <v>15.5633266212243</v>
      </c>
      <c r="S22" s="10" t="s">
        <v>159</v>
      </c>
    </row>
    <row r="23" spans="1:19" x14ac:dyDescent="0.25">
      <c r="A23" s="12" t="s">
        <v>190</v>
      </c>
      <c r="B23" s="118">
        <v>3.5685120955349698</v>
      </c>
      <c r="C23" s="10" t="s">
        <v>159</v>
      </c>
      <c r="D23" s="118">
        <v>22.299381651155901</v>
      </c>
      <c r="E23" s="10" t="s">
        <v>159</v>
      </c>
      <c r="F23" s="118">
        <v>54.339103681795699</v>
      </c>
      <c r="G23" s="10" t="s">
        <v>159</v>
      </c>
      <c r="H23" s="118">
        <v>29.769142705368399</v>
      </c>
      <c r="I23" s="10" t="s">
        <v>159</v>
      </c>
      <c r="J23" s="118">
        <v>13.7644679778547</v>
      </c>
      <c r="K23" s="10" t="s">
        <v>159</v>
      </c>
      <c r="L23" s="118">
        <v>70.193776123027902</v>
      </c>
      <c r="M23" s="10" t="s">
        <v>159</v>
      </c>
      <c r="N23" s="118">
        <v>1.35170392475305</v>
      </c>
      <c r="O23" s="10" t="s">
        <v>159</v>
      </c>
      <c r="P23" s="118">
        <v>0</v>
      </c>
      <c r="Q23" s="10" t="s">
        <v>241</v>
      </c>
      <c r="R23" s="118">
        <v>16.6692163696355</v>
      </c>
      <c r="S23" s="10" t="s">
        <v>159</v>
      </c>
    </row>
    <row r="24" spans="1:19" x14ac:dyDescent="0.25">
      <c r="A24" s="12" t="s">
        <v>191</v>
      </c>
      <c r="B24" s="118">
        <v>3.6043410298166401</v>
      </c>
      <c r="C24" s="10" t="s">
        <v>159</v>
      </c>
      <c r="D24" s="118">
        <v>23.9091715517221</v>
      </c>
      <c r="E24" s="10" t="s">
        <v>159</v>
      </c>
      <c r="F24" s="118">
        <v>77.263188331298593</v>
      </c>
      <c r="G24" s="10" t="s">
        <v>159</v>
      </c>
      <c r="H24" s="118">
        <v>31.258554901031999</v>
      </c>
      <c r="I24" s="10" t="s">
        <v>159</v>
      </c>
      <c r="J24" s="118">
        <v>12.689467510054399</v>
      </c>
      <c r="K24" s="10" t="s">
        <v>159</v>
      </c>
      <c r="L24" s="118">
        <v>69.894049376225794</v>
      </c>
      <c r="M24" s="10" t="s">
        <v>159</v>
      </c>
      <c r="N24" s="118">
        <v>1.61635416503026</v>
      </c>
      <c r="O24" s="10" t="s">
        <v>255</v>
      </c>
      <c r="P24" s="118">
        <v>0</v>
      </c>
      <c r="Q24" s="10" t="s">
        <v>241</v>
      </c>
      <c r="R24" s="118">
        <v>17.646499980911599</v>
      </c>
      <c r="S24" s="10" t="s">
        <v>159</v>
      </c>
    </row>
    <row r="25" spans="1:19" x14ac:dyDescent="0.25">
      <c r="A25" s="12" t="s">
        <v>192</v>
      </c>
      <c r="B25" s="118">
        <v>3.7168577374387399</v>
      </c>
      <c r="C25" s="10" t="s">
        <v>159</v>
      </c>
      <c r="D25" s="118">
        <v>23.670958685863202</v>
      </c>
      <c r="E25" s="10" t="s">
        <v>159</v>
      </c>
      <c r="F25" s="118">
        <v>84.692116681849299</v>
      </c>
      <c r="G25" s="10" t="s">
        <v>159</v>
      </c>
      <c r="H25" s="118">
        <v>31.124727952226401</v>
      </c>
      <c r="I25" s="10" t="s">
        <v>159</v>
      </c>
      <c r="J25" s="118">
        <v>13.8510683065858</v>
      </c>
      <c r="K25" s="10" t="s">
        <v>159</v>
      </c>
      <c r="L25" s="118">
        <v>73.4333476426727</v>
      </c>
      <c r="M25" s="10" t="s">
        <v>159</v>
      </c>
      <c r="N25" s="118">
        <v>3.1189971259162101</v>
      </c>
      <c r="O25" s="10" t="s">
        <v>159</v>
      </c>
      <c r="P25" s="118">
        <v>0</v>
      </c>
      <c r="Q25" s="10" t="s">
        <v>241</v>
      </c>
      <c r="R25" s="118">
        <v>18.11863984747</v>
      </c>
      <c r="S25" s="10" t="s">
        <v>159</v>
      </c>
    </row>
    <row r="26" spans="1:19" x14ac:dyDescent="0.25">
      <c r="A26" s="12" t="s">
        <v>193</v>
      </c>
      <c r="B26" s="118">
        <v>2.1598415673139502</v>
      </c>
      <c r="C26" s="10" t="s">
        <v>159</v>
      </c>
      <c r="D26" s="118">
        <v>23.062641051971902</v>
      </c>
      <c r="E26" s="10" t="s">
        <v>159</v>
      </c>
      <c r="F26" s="118">
        <v>84.396277283919702</v>
      </c>
      <c r="G26" s="10" t="s">
        <v>159</v>
      </c>
      <c r="H26" s="118">
        <v>30.860694311778801</v>
      </c>
      <c r="I26" s="10" t="s">
        <v>159</v>
      </c>
      <c r="J26" s="118">
        <v>15.4136273674488</v>
      </c>
      <c r="K26" s="10" t="s">
        <v>159</v>
      </c>
      <c r="L26" s="118">
        <v>81.252890557262305</v>
      </c>
      <c r="M26" s="10" t="s">
        <v>159</v>
      </c>
      <c r="N26" s="118">
        <v>3.29437542685208</v>
      </c>
      <c r="O26" s="10" t="s">
        <v>159</v>
      </c>
      <c r="P26" s="118">
        <v>0</v>
      </c>
      <c r="Q26" s="10" t="s">
        <v>241</v>
      </c>
      <c r="R26" s="118">
        <v>18.1406793263682</v>
      </c>
      <c r="S26" s="10" t="s">
        <v>159</v>
      </c>
    </row>
    <row r="27" spans="1:19" x14ac:dyDescent="0.25">
      <c r="A27" s="12" t="s">
        <v>194</v>
      </c>
      <c r="B27" s="118">
        <v>3.86873784882465</v>
      </c>
      <c r="C27" s="10" t="s">
        <v>159</v>
      </c>
      <c r="D27" s="118">
        <v>24.337966185686799</v>
      </c>
      <c r="E27" s="10" t="s">
        <v>159</v>
      </c>
      <c r="F27" s="118">
        <v>78.326628830373394</v>
      </c>
      <c r="G27" s="10" t="s">
        <v>159</v>
      </c>
      <c r="H27" s="118">
        <v>28.271332126061498</v>
      </c>
      <c r="I27" s="10" t="s">
        <v>159</v>
      </c>
      <c r="J27" s="118">
        <v>14.3603122938878</v>
      </c>
      <c r="K27" s="10" t="s">
        <v>159</v>
      </c>
      <c r="L27" s="118">
        <v>75.270612391356394</v>
      </c>
      <c r="M27" s="10" t="s">
        <v>159</v>
      </c>
      <c r="N27" s="118">
        <v>3.5980973520478599</v>
      </c>
      <c r="O27" s="10" t="s">
        <v>159</v>
      </c>
      <c r="P27" s="118">
        <v>0</v>
      </c>
      <c r="Q27" s="10" t="s">
        <v>241</v>
      </c>
      <c r="R27" s="118">
        <v>17.841703088121999</v>
      </c>
      <c r="S27" s="10" t="s">
        <v>159</v>
      </c>
    </row>
    <row r="28" spans="1:19" x14ac:dyDescent="0.25">
      <c r="A28" s="12" t="s">
        <v>196</v>
      </c>
      <c r="B28" s="118">
        <v>4.6986783560093102</v>
      </c>
      <c r="C28" s="10" t="s">
        <v>159</v>
      </c>
      <c r="D28" s="118">
        <v>25.7084574489154</v>
      </c>
      <c r="E28" s="10" t="s">
        <v>159</v>
      </c>
      <c r="F28" s="118">
        <v>62.414467975616603</v>
      </c>
      <c r="G28" s="10" t="s">
        <v>159</v>
      </c>
      <c r="H28" s="118">
        <v>28.507503733930999</v>
      </c>
      <c r="I28" s="10" t="s">
        <v>159</v>
      </c>
      <c r="J28" s="118">
        <v>16.290382834052899</v>
      </c>
      <c r="K28" s="10" t="s">
        <v>159</v>
      </c>
      <c r="L28" s="118">
        <v>82.570136688054703</v>
      </c>
      <c r="M28" s="10" t="s">
        <v>159</v>
      </c>
      <c r="N28" s="118">
        <v>4.1380300356437001</v>
      </c>
      <c r="O28" s="10" t="s">
        <v>159</v>
      </c>
      <c r="P28" s="118">
        <v>0</v>
      </c>
      <c r="Q28" s="10" t="s">
        <v>241</v>
      </c>
      <c r="R28" s="118">
        <v>18.590224574341999</v>
      </c>
      <c r="S28" s="10" t="s">
        <v>159</v>
      </c>
    </row>
    <row r="29" spans="1:19" x14ac:dyDescent="0.25">
      <c r="A29" s="12" t="s">
        <v>197</v>
      </c>
      <c r="B29" s="118">
        <v>8.5308355803648901</v>
      </c>
      <c r="C29" s="10" t="s">
        <v>159</v>
      </c>
      <c r="D29" s="118">
        <v>26.3931108450621</v>
      </c>
      <c r="E29" s="10" t="s">
        <v>159</v>
      </c>
      <c r="F29" s="118">
        <v>74.853416561452406</v>
      </c>
      <c r="G29" s="10" t="s">
        <v>159</v>
      </c>
      <c r="H29" s="118">
        <v>27.035373633691599</v>
      </c>
      <c r="I29" s="10" t="s">
        <v>159</v>
      </c>
      <c r="J29" s="118">
        <v>17.7666898227139</v>
      </c>
      <c r="K29" s="10" t="s">
        <v>159</v>
      </c>
      <c r="L29" s="118">
        <v>77.963664559695303</v>
      </c>
      <c r="M29" s="10" t="s">
        <v>159</v>
      </c>
      <c r="N29" s="118">
        <v>4.7851288814734296</v>
      </c>
      <c r="O29" s="10" t="s">
        <v>159</v>
      </c>
      <c r="P29" s="118">
        <v>0</v>
      </c>
      <c r="Q29" s="10" t="s">
        <v>241</v>
      </c>
      <c r="R29" s="118">
        <v>18.854461864517798</v>
      </c>
      <c r="S29" s="10" t="s">
        <v>159</v>
      </c>
    </row>
    <row r="30" spans="1:19" x14ac:dyDescent="0.25">
      <c r="A30" s="12" t="s">
        <v>199</v>
      </c>
      <c r="B30" s="118">
        <v>40.967870971129699</v>
      </c>
      <c r="C30" s="10" t="s">
        <v>159</v>
      </c>
      <c r="D30" s="118">
        <v>25.2939169483633</v>
      </c>
      <c r="E30" s="10" t="s">
        <v>159</v>
      </c>
      <c r="F30" s="118">
        <v>56.928022725670999</v>
      </c>
      <c r="G30" s="10" t="s">
        <v>159</v>
      </c>
      <c r="H30" s="118">
        <v>25.6998337147106</v>
      </c>
      <c r="I30" s="10" t="s">
        <v>159</v>
      </c>
      <c r="J30" s="118">
        <v>16.746173777575901</v>
      </c>
      <c r="K30" s="10" t="s">
        <v>159</v>
      </c>
      <c r="L30" s="118">
        <v>75.063590741722507</v>
      </c>
      <c r="M30" s="10" t="s">
        <v>159</v>
      </c>
      <c r="N30" s="118">
        <v>4.6117144082598598</v>
      </c>
      <c r="O30" s="10" t="s">
        <v>159</v>
      </c>
      <c r="P30" s="118">
        <v>0</v>
      </c>
      <c r="Q30" s="10" t="s">
        <v>241</v>
      </c>
      <c r="R30" s="118">
        <v>18.4158898121118</v>
      </c>
      <c r="S30" s="10" t="s">
        <v>159</v>
      </c>
    </row>
    <row r="31" spans="1:19" x14ac:dyDescent="0.25">
      <c r="A31" s="12" t="s">
        <v>200</v>
      </c>
      <c r="B31" s="118">
        <v>58.114446315425099</v>
      </c>
      <c r="C31" s="10" t="s">
        <v>201</v>
      </c>
      <c r="D31" s="118">
        <v>24.1386833220662</v>
      </c>
      <c r="E31" s="10" t="s">
        <v>159</v>
      </c>
      <c r="F31" s="118">
        <v>54.495291886744901</v>
      </c>
      <c r="G31" s="10" t="s">
        <v>159</v>
      </c>
      <c r="H31" s="118">
        <v>25.984768800491199</v>
      </c>
      <c r="I31" s="10" t="s">
        <v>159</v>
      </c>
      <c r="J31" s="118">
        <v>16.1096420027108</v>
      </c>
      <c r="K31" s="10" t="s">
        <v>159</v>
      </c>
      <c r="L31" s="118">
        <v>78.806617336505397</v>
      </c>
      <c r="M31" s="10" t="s">
        <v>159</v>
      </c>
      <c r="N31" s="118">
        <v>4.2953771698777903</v>
      </c>
      <c r="O31" s="10" t="s">
        <v>159</v>
      </c>
      <c r="P31" s="118">
        <v>0</v>
      </c>
      <c r="Q31" s="10" t="s">
        <v>241</v>
      </c>
      <c r="R31" s="118">
        <v>18.3022442962742</v>
      </c>
      <c r="S31" s="10" t="s">
        <v>201</v>
      </c>
    </row>
    <row r="32" spans="1:19" x14ac:dyDescent="0.25">
      <c r="A32" s="15" t="s">
        <v>203</v>
      </c>
      <c r="B32" s="119">
        <v>93.719615398465905</v>
      </c>
      <c r="C32" s="14" t="s">
        <v>159</v>
      </c>
      <c r="D32" s="119">
        <v>19.494679965106702</v>
      </c>
      <c r="E32" s="14" t="s">
        <v>159</v>
      </c>
      <c r="F32" s="119">
        <v>53.8484478785414</v>
      </c>
      <c r="G32" s="14" t="s">
        <v>159</v>
      </c>
      <c r="H32" s="119">
        <v>20.291410119894099</v>
      </c>
      <c r="I32" s="14" t="s">
        <v>159</v>
      </c>
      <c r="J32" s="119">
        <v>14.4623670006963</v>
      </c>
      <c r="K32" s="14" t="s">
        <v>159</v>
      </c>
      <c r="L32" s="119">
        <v>60.325722102445198</v>
      </c>
      <c r="M32" s="14" t="s">
        <v>159</v>
      </c>
      <c r="N32" s="119">
        <v>2.99590454186905</v>
      </c>
      <c r="O32" s="14" t="s">
        <v>159</v>
      </c>
      <c r="P32" s="119">
        <v>0</v>
      </c>
      <c r="Q32" s="14" t="s">
        <v>241</v>
      </c>
      <c r="R32" s="119">
        <v>15.407325317828301</v>
      </c>
      <c r="S32" s="14" t="s">
        <v>159</v>
      </c>
    </row>
    <row r="34" spans="1:2" x14ac:dyDescent="0.25">
      <c r="A34" s="16" t="s">
        <v>204</v>
      </c>
      <c r="B34" s="16" t="s">
        <v>218</v>
      </c>
    </row>
    <row r="36" spans="1:2" x14ac:dyDescent="0.25">
      <c r="B36" s="16" t="s">
        <v>319</v>
      </c>
    </row>
    <row r="37" spans="1:2" x14ac:dyDescent="0.25">
      <c r="B37" s="16" t="s">
        <v>320</v>
      </c>
    </row>
    <row r="38" spans="1:2" x14ac:dyDescent="0.25">
      <c r="B38" s="16" t="s">
        <v>321</v>
      </c>
    </row>
    <row r="40" spans="1:2" x14ac:dyDescent="0.25">
      <c r="B40" s="16" t="s">
        <v>322</v>
      </c>
    </row>
    <row r="41" spans="1:2" x14ac:dyDescent="0.25">
      <c r="B41" s="16" t="s">
        <v>210</v>
      </c>
    </row>
    <row r="42" spans="1:2" x14ac:dyDescent="0.25">
      <c r="B42" s="16" t="s">
        <v>244</v>
      </c>
    </row>
    <row r="43" spans="1:2" x14ac:dyDescent="0.25">
      <c r="B43" s="16" t="s">
        <v>211</v>
      </c>
    </row>
    <row r="44" spans="1:2" x14ac:dyDescent="0.25">
      <c r="B44" s="16" t="s">
        <v>212</v>
      </c>
    </row>
    <row r="47" spans="1:2" x14ac:dyDescent="0.25">
      <c r="A47" s="17" t="str">
        <f>HYPERLINK("#'KENO 6'!A2", "&lt;&lt;&lt; Previous table")</f>
        <v>&lt;&lt;&lt; Previous table</v>
      </c>
    </row>
    <row r="48" spans="1:2" x14ac:dyDescent="0.25">
      <c r="A48" s="17" t="str">
        <f>HYPERLINK("#'KENO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S48"/>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HYPERLINK("#'INDEX'!B58", "Link to index")</f>
        <v>Link to index</v>
      </c>
    </row>
    <row r="2" spans="1:19" ht="15.75" customHeight="1" x14ac:dyDescent="0.25">
      <c r="A2" s="287" t="s">
        <v>325</v>
      </c>
      <c r="B2" s="286"/>
      <c r="C2" s="286"/>
      <c r="D2" s="286"/>
      <c r="E2" s="286"/>
      <c r="F2" s="286"/>
      <c r="G2" s="286"/>
      <c r="H2" s="286"/>
      <c r="I2" s="286"/>
      <c r="J2" s="286"/>
      <c r="K2" s="286"/>
      <c r="L2" s="286"/>
      <c r="M2" s="286"/>
      <c r="N2" s="286"/>
      <c r="O2" s="286"/>
      <c r="P2" s="286"/>
      <c r="Q2" s="286"/>
      <c r="R2" s="286"/>
      <c r="S2" s="286"/>
    </row>
    <row r="3" spans="1:19" ht="15.75" customHeight="1" x14ac:dyDescent="0.25">
      <c r="A3" s="287" t="s">
        <v>76</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120">
        <v>0</v>
      </c>
      <c r="C7" s="10" t="s">
        <v>159</v>
      </c>
      <c r="D7" s="120">
        <v>35.187884552045404</v>
      </c>
      <c r="E7" s="10" t="s">
        <v>159</v>
      </c>
      <c r="F7" s="120">
        <v>0</v>
      </c>
      <c r="G7" s="10" t="s">
        <v>159</v>
      </c>
      <c r="H7" s="120">
        <v>0</v>
      </c>
      <c r="I7" s="10" t="s">
        <v>159</v>
      </c>
      <c r="J7" s="120">
        <v>21.139670202821598</v>
      </c>
      <c r="K7" s="10" t="s">
        <v>159</v>
      </c>
      <c r="L7" s="120">
        <v>12.2089803563168</v>
      </c>
      <c r="M7" s="10" t="s">
        <v>159</v>
      </c>
      <c r="N7" s="120">
        <v>6.7243364788214697</v>
      </c>
      <c r="O7" s="10" t="s">
        <v>159</v>
      </c>
      <c r="P7" s="120">
        <v>0</v>
      </c>
      <c r="Q7" s="10" t="s">
        <v>241</v>
      </c>
      <c r="R7" s="120">
        <v>15.7684873441546</v>
      </c>
      <c r="S7" s="10" t="s">
        <v>159</v>
      </c>
    </row>
    <row r="8" spans="1:19" x14ac:dyDescent="0.25">
      <c r="A8" s="12" t="s">
        <v>171</v>
      </c>
      <c r="B8" s="120">
        <v>0</v>
      </c>
      <c r="C8" s="10" t="s">
        <v>159</v>
      </c>
      <c r="D8" s="120">
        <v>33.597481472231898</v>
      </c>
      <c r="E8" s="10" t="s">
        <v>159</v>
      </c>
      <c r="F8" s="120">
        <v>0</v>
      </c>
      <c r="G8" s="10" t="s">
        <v>159</v>
      </c>
      <c r="H8" s="120">
        <v>0</v>
      </c>
      <c r="I8" s="10" t="s">
        <v>159</v>
      </c>
      <c r="J8" s="120">
        <v>20.2092119625222</v>
      </c>
      <c r="K8" s="10" t="s">
        <v>159</v>
      </c>
      <c r="L8" s="120">
        <v>61.714544947863303</v>
      </c>
      <c r="M8" s="10" t="s">
        <v>159</v>
      </c>
      <c r="N8" s="120">
        <v>4.4949391330261497</v>
      </c>
      <c r="O8" s="10" t="s">
        <v>159</v>
      </c>
      <c r="P8" s="120">
        <v>0</v>
      </c>
      <c r="Q8" s="10" t="s">
        <v>241</v>
      </c>
      <c r="R8" s="120">
        <v>15.8246288586774</v>
      </c>
      <c r="S8" s="10" t="s">
        <v>159</v>
      </c>
    </row>
    <row r="9" spans="1:19" x14ac:dyDescent="0.25">
      <c r="A9" s="12" t="s">
        <v>172</v>
      </c>
      <c r="B9" s="120">
        <v>0</v>
      </c>
      <c r="C9" s="10" t="s">
        <v>159</v>
      </c>
      <c r="D9" s="120">
        <v>33.5101074025497</v>
      </c>
      <c r="E9" s="10" t="s">
        <v>159</v>
      </c>
      <c r="F9" s="120">
        <v>0</v>
      </c>
      <c r="G9" s="10" t="s">
        <v>159</v>
      </c>
      <c r="H9" s="120">
        <v>0</v>
      </c>
      <c r="I9" s="10" t="s">
        <v>159</v>
      </c>
      <c r="J9" s="120">
        <v>20.268329201860599</v>
      </c>
      <c r="K9" s="10" t="s">
        <v>159</v>
      </c>
      <c r="L9" s="120">
        <v>77.805872265611001</v>
      </c>
      <c r="M9" s="10" t="s">
        <v>159</v>
      </c>
      <c r="N9" s="120">
        <v>3.6104851004371801</v>
      </c>
      <c r="O9" s="10" t="s">
        <v>159</v>
      </c>
      <c r="P9" s="120">
        <v>0</v>
      </c>
      <c r="Q9" s="10" t="s">
        <v>241</v>
      </c>
      <c r="R9" s="120">
        <v>15.9488247757376</v>
      </c>
      <c r="S9" s="10" t="s">
        <v>159</v>
      </c>
    </row>
    <row r="10" spans="1:19" x14ac:dyDescent="0.25">
      <c r="A10" s="12" t="s">
        <v>173</v>
      </c>
      <c r="B10" s="120">
        <v>0</v>
      </c>
      <c r="C10" s="10" t="s">
        <v>159</v>
      </c>
      <c r="D10" s="120">
        <v>35.280265904414797</v>
      </c>
      <c r="E10" s="10" t="s">
        <v>159</v>
      </c>
      <c r="F10" s="120">
        <v>0</v>
      </c>
      <c r="G10" s="10" t="s">
        <v>159</v>
      </c>
      <c r="H10" s="120">
        <v>26.698607522249901</v>
      </c>
      <c r="I10" s="10" t="s">
        <v>159</v>
      </c>
      <c r="J10" s="120">
        <v>20.090324412875798</v>
      </c>
      <c r="K10" s="10" t="s">
        <v>159</v>
      </c>
      <c r="L10" s="120">
        <v>80.365753353700597</v>
      </c>
      <c r="M10" s="10" t="s">
        <v>159</v>
      </c>
      <c r="N10" s="120">
        <v>3.5364776312360102</v>
      </c>
      <c r="O10" s="10" t="s">
        <v>159</v>
      </c>
      <c r="P10" s="120">
        <v>0</v>
      </c>
      <c r="Q10" s="10" t="s">
        <v>241</v>
      </c>
      <c r="R10" s="120">
        <v>21.362789846349099</v>
      </c>
      <c r="S10" s="10" t="s">
        <v>159</v>
      </c>
    </row>
    <row r="11" spans="1:19" x14ac:dyDescent="0.25">
      <c r="A11" s="12" t="s">
        <v>174</v>
      </c>
      <c r="B11" s="120">
        <v>0</v>
      </c>
      <c r="C11" s="10" t="s">
        <v>159</v>
      </c>
      <c r="D11" s="120">
        <v>32.122695794630701</v>
      </c>
      <c r="E11" s="10" t="s">
        <v>159</v>
      </c>
      <c r="F11" s="120">
        <v>0</v>
      </c>
      <c r="G11" s="10" t="s">
        <v>159</v>
      </c>
      <c r="H11" s="120">
        <v>35.249030609600901</v>
      </c>
      <c r="I11" s="10" t="s">
        <v>159</v>
      </c>
      <c r="J11" s="120">
        <v>19.023272871932601</v>
      </c>
      <c r="K11" s="10" t="s">
        <v>159</v>
      </c>
      <c r="L11" s="120">
        <v>80.309582436438106</v>
      </c>
      <c r="M11" s="10" t="s">
        <v>159</v>
      </c>
      <c r="N11" s="120">
        <v>3.5112559760208799</v>
      </c>
      <c r="O11" s="10" t="s">
        <v>159</v>
      </c>
      <c r="P11" s="120">
        <v>0</v>
      </c>
      <c r="Q11" s="10" t="s">
        <v>241</v>
      </c>
      <c r="R11" s="120">
        <v>21.725554453056699</v>
      </c>
      <c r="S11" s="10" t="s">
        <v>159</v>
      </c>
    </row>
    <row r="12" spans="1:19" x14ac:dyDescent="0.25">
      <c r="A12" s="12" t="s">
        <v>175</v>
      </c>
      <c r="B12" s="120">
        <v>0</v>
      </c>
      <c r="C12" s="10" t="s">
        <v>159</v>
      </c>
      <c r="D12" s="120">
        <v>31.607155383229099</v>
      </c>
      <c r="E12" s="10" t="s">
        <v>159</v>
      </c>
      <c r="F12" s="120">
        <v>0</v>
      </c>
      <c r="G12" s="10" t="s">
        <v>159</v>
      </c>
      <c r="H12" s="120">
        <v>34.981217908144899</v>
      </c>
      <c r="I12" s="10" t="s">
        <v>159</v>
      </c>
      <c r="J12" s="120">
        <v>22.838872328510998</v>
      </c>
      <c r="K12" s="10" t="s">
        <v>159</v>
      </c>
      <c r="L12" s="120">
        <v>72.029831797074905</v>
      </c>
      <c r="M12" s="10" t="s">
        <v>159</v>
      </c>
      <c r="N12" s="120">
        <v>3.1928704515790001</v>
      </c>
      <c r="O12" s="10" t="s">
        <v>159</v>
      </c>
      <c r="P12" s="120">
        <v>0</v>
      </c>
      <c r="Q12" s="10" t="s">
        <v>241</v>
      </c>
      <c r="R12" s="120">
        <v>21.5141713596458</v>
      </c>
      <c r="S12" s="10" t="s">
        <v>159</v>
      </c>
    </row>
    <row r="13" spans="1:19" x14ac:dyDescent="0.25">
      <c r="A13" s="12" t="s">
        <v>176</v>
      </c>
      <c r="B13" s="120">
        <v>0</v>
      </c>
      <c r="C13" s="10" t="s">
        <v>159</v>
      </c>
      <c r="D13" s="120">
        <v>27.379544878796001</v>
      </c>
      <c r="E13" s="10" t="s">
        <v>159</v>
      </c>
      <c r="F13" s="120">
        <v>0</v>
      </c>
      <c r="G13" s="10" t="s">
        <v>159</v>
      </c>
      <c r="H13" s="120">
        <v>32.008731666158297</v>
      </c>
      <c r="I13" s="10" t="s">
        <v>159</v>
      </c>
      <c r="J13" s="120">
        <v>17.304178787272299</v>
      </c>
      <c r="K13" s="10" t="s">
        <v>159</v>
      </c>
      <c r="L13" s="120">
        <v>81.628861922281303</v>
      </c>
      <c r="M13" s="10" t="s">
        <v>159</v>
      </c>
      <c r="N13" s="120">
        <v>3.00094670271515</v>
      </c>
      <c r="O13" s="10" t="s">
        <v>159</v>
      </c>
      <c r="P13" s="120">
        <v>0</v>
      </c>
      <c r="Q13" s="10" t="s">
        <v>241</v>
      </c>
      <c r="R13" s="120">
        <v>19.273347514538202</v>
      </c>
      <c r="S13" s="10" t="s">
        <v>159</v>
      </c>
    </row>
    <row r="14" spans="1:19" x14ac:dyDescent="0.25">
      <c r="A14" s="12" t="s">
        <v>177</v>
      </c>
      <c r="B14" s="120">
        <v>4.4773925343985299</v>
      </c>
      <c r="C14" s="10" t="s">
        <v>159</v>
      </c>
      <c r="D14" s="120">
        <v>0</v>
      </c>
      <c r="E14" s="10" t="s">
        <v>179</v>
      </c>
      <c r="F14" s="120">
        <v>0</v>
      </c>
      <c r="G14" s="10" t="s">
        <v>159</v>
      </c>
      <c r="H14" s="120">
        <v>37.018657410300698</v>
      </c>
      <c r="I14" s="10" t="s">
        <v>159</v>
      </c>
      <c r="J14" s="120">
        <v>16.470685090627601</v>
      </c>
      <c r="K14" s="10" t="s">
        <v>159</v>
      </c>
      <c r="L14" s="120">
        <v>75.818954357545294</v>
      </c>
      <c r="M14" s="10" t="s">
        <v>159</v>
      </c>
      <c r="N14" s="120">
        <v>2.7680769681959401</v>
      </c>
      <c r="O14" s="10" t="s">
        <v>159</v>
      </c>
      <c r="P14" s="120">
        <v>0</v>
      </c>
      <c r="Q14" s="10" t="s">
        <v>241</v>
      </c>
      <c r="R14" s="120">
        <v>10.721898056651</v>
      </c>
      <c r="S14" s="10" t="s">
        <v>181</v>
      </c>
    </row>
    <row r="15" spans="1:19" x14ac:dyDescent="0.25">
      <c r="A15" s="12" t="s">
        <v>178</v>
      </c>
      <c r="B15" s="120">
        <v>3.77214596987386</v>
      </c>
      <c r="C15" s="10" t="s">
        <v>159</v>
      </c>
      <c r="D15" s="120">
        <v>10.7620036214457</v>
      </c>
      <c r="E15" s="10" t="s">
        <v>318</v>
      </c>
      <c r="F15" s="120">
        <v>0</v>
      </c>
      <c r="G15" s="10" t="s">
        <v>159</v>
      </c>
      <c r="H15" s="120">
        <v>35.959195984274103</v>
      </c>
      <c r="I15" s="10" t="s">
        <v>159</v>
      </c>
      <c r="J15" s="120">
        <v>13.2953395448348</v>
      </c>
      <c r="K15" s="10" t="s">
        <v>159</v>
      </c>
      <c r="L15" s="120">
        <v>66.146783607757499</v>
      </c>
      <c r="M15" s="10" t="s">
        <v>159</v>
      </c>
      <c r="N15" s="120">
        <v>2.44388025080152</v>
      </c>
      <c r="O15" s="10" t="s">
        <v>159</v>
      </c>
      <c r="P15" s="120">
        <v>0</v>
      </c>
      <c r="Q15" s="10" t="s">
        <v>241</v>
      </c>
      <c r="R15" s="120">
        <v>13.6473782811058</v>
      </c>
      <c r="S15" s="10" t="s">
        <v>318</v>
      </c>
    </row>
    <row r="16" spans="1:19" x14ac:dyDescent="0.25">
      <c r="A16" s="12" t="s">
        <v>182</v>
      </c>
      <c r="B16" s="120">
        <v>3.3485645151329599</v>
      </c>
      <c r="C16" s="10" t="s">
        <v>159</v>
      </c>
      <c r="D16" s="120">
        <v>24.119139357708299</v>
      </c>
      <c r="E16" s="10" t="s">
        <v>318</v>
      </c>
      <c r="F16" s="120">
        <v>0</v>
      </c>
      <c r="G16" s="10" t="s">
        <v>159</v>
      </c>
      <c r="H16" s="120">
        <v>34.907558947758297</v>
      </c>
      <c r="I16" s="10" t="s">
        <v>159</v>
      </c>
      <c r="J16" s="120">
        <v>13.878806305991899</v>
      </c>
      <c r="K16" s="10" t="s">
        <v>159</v>
      </c>
      <c r="L16" s="120">
        <v>67.535326016923804</v>
      </c>
      <c r="M16" s="10" t="s">
        <v>159</v>
      </c>
      <c r="N16" s="120">
        <v>2.58535395665518</v>
      </c>
      <c r="O16" s="10" t="s">
        <v>159</v>
      </c>
      <c r="P16" s="120">
        <v>0</v>
      </c>
      <c r="Q16" s="10" t="s">
        <v>241</v>
      </c>
      <c r="R16" s="120">
        <v>18.092408648891301</v>
      </c>
      <c r="S16" s="10" t="s">
        <v>318</v>
      </c>
    </row>
    <row r="17" spans="1:19" x14ac:dyDescent="0.25">
      <c r="A17" s="12" t="s">
        <v>183</v>
      </c>
      <c r="B17" s="120">
        <v>4.0121654796110304</v>
      </c>
      <c r="C17" s="10" t="s">
        <v>159</v>
      </c>
      <c r="D17" s="120">
        <v>23.990060310912501</v>
      </c>
      <c r="E17" s="10" t="s">
        <v>318</v>
      </c>
      <c r="F17" s="120">
        <v>0</v>
      </c>
      <c r="G17" s="10" t="s">
        <v>159</v>
      </c>
      <c r="H17" s="120">
        <v>38.7960983144431</v>
      </c>
      <c r="I17" s="10" t="s">
        <v>159</v>
      </c>
      <c r="J17" s="120">
        <v>18.091753330283598</v>
      </c>
      <c r="K17" s="10" t="s">
        <v>159</v>
      </c>
      <c r="L17" s="120">
        <v>76.863663241736305</v>
      </c>
      <c r="M17" s="10" t="s">
        <v>159</v>
      </c>
      <c r="N17" s="120">
        <v>2.4416943677315501</v>
      </c>
      <c r="O17" s="10" t="s">
        <v>159</v>
      </c>
      <c r="P17" s="120">
        <v>0</v>
      </c>
      <c r="Q17" s="10" t="s">
        <v>241</v>
      </c>
      <c r="R17" s="120">
        <v>19.333402592731499</v>
      </c>
      <c r="S17" s="10" t="s">
        <v>318</v>
      </c>
    </row>
    <row r="18" spans="1:19" x14ac:dyDescent="0.25">
      <c r="A18" s="12" t="s">
        <v>184</v>
      </c>
      <c r="B18" s="120">
        <v>3.7746136936054402</v>
      </c>
      <c r="C18" s="10" t="s">
        <v>159</v>
      </c>
      <c r="D18" s="120">
        <v>22.434858977769199</v>
      </c>
      <c r="E18" s="10" t="s">
        <v>318</v>
      </c>
      <c r="F18" s="120">
        <v>0</v>
      </c>
      <c r="G18" s="10" t="s">
        <v>159</v>
      </c>
      <c r="H18" s="120">
        <v>39.491336046099804</v>
      </c>
      <c r="I18" s="10" t="s">
        <v>159</v>
      </c>
      <c r="J18" s="120">
        <v>15.445568769971301</v>
      </c>
      <c r="K18" s="10" t="s">
        <v>159</v>
      </c>
      <c r="L18" s="120">
        <v>75.279812568763603</v>
      </c>
      <c r="M18" s="10" t="s">
        <v>159</v>
      </c>
      <c r="N18" s="120">
        <v>2.2508766370578699</v>
      </c>
      <c r="O18" s="10" t="s">
        <v>159</v>
      </c>
      <c r="P18" s="120">
        <v>0</v>
      </c>
      <c r="Q18" s="10" t="s">
        <v>241</v>
      </c>
      <c r="R18" s="120">
        <v>18.6602568781454</v>
      </c>
      <c r="S18" s="10" t="s">
        <v>318</v>
      </c>
    </row>
    <row r="19" spans="1:19" x14ac:dyDescent="0.25">
      <c r="A19" s="12" t="s">
        <v>185</v>
      </c>
      <c r="B19" s="120">
        <v>4.8418160956216996</v>
      </c>
      <c r="C19" s="10" t="s">
        <v>159</v>
      </c>
      <c r="D19" s="120">
        <v>20.592716821642</v>
      </c>
      <c r="E19" s="10" t="s">
        <v>318</v>
      </c>
      <c r="F19" s="120">
        <v>0</v>
      </c>
      <c r="G19" s="10" t="s">
        <v>159</v>
      </c>
      <c r="H19" s="120">
        <v>34.493706431935699</v>
      </c>
      <c r="I19" s="10" t="s">
        <v>159</v>
      </c>
      <c r="J19" s="120">
        <v>14.3548536805729</v>
      </c>
      <c r="K19" s="10" t="s">
        <v>159</v>
      </c>
      <c r="L19" s="120">
        <v>73.942614850302405</v>
      </c>
      <c r="M19" s="10" t="s">
        <v>159</v>
      </c>
      <c r="N19" s="120">
        <v>2.4591503349542401</v>
      </c>
      <c r="O19" s="10" t="s">
        <v>159</v>
      </c>
      <c r="P19" s="120">
        <v>0</v>
      </c>
      <c r="Q19" s="10" t="s">
        <v>241</v>
      </c>
      <c r="R19" s="120">
        <v>17.031836860310602</v>
      </c>
      <c r="S19" s="10" t="s">
        <v>318</v>
      </c>
    </row>
    <row r="20" spans="1:19" x14ac:dyDescent="0.25">
      <c r="A20" s="12" t="s">
        <v>186</v>
      </c>
      <c r="B20" s="120">
        <v>4.3928324031457304</v>
      </c>
      <c r="C20" s="10" t="s">
        <v>159</v>
      </c>
      <c r="D20" s="120">
        <v>21.629494264988502</v>
      </c>
      <c r="E20" s="10" t="s">
        <v>180</v>
      </c>
      <c r="F20" s="120">
        <v>83.986250437803605</v>
      </c>
      <c r="G20" s="10" t="s">
        <v>187</v>
      </c>
      <c r="H20" s="120">
        <v>35.319067267699303</v>
      </c>
      <c r="I20" s="10" t="s">
        <v>159</v>
      </c>
      <c r="J20" s="120">
        <v>14.2269988278188</v>
      </c>
      <c r="K20" s="10" t="s">
        <v>159</v>
      </c>
      <c r="L20" s="120">
        <v>76.091664095893506</v>
      </c>
      <c r="M20" s="10" t="s">
        <v>159</v>
      </c>
      <c r="N20" s="120">
        <v>2.0981820957580899</v>
      </c>
      <c r="O20" s="10" t="s">
        <v>159</v>
      </c>
      <c r="P20" s="120">
        <v>0</v>
      </c>
      <c r="Q20" s="10" t="s">
        <v>241</v>
      </c>
      <c r="R20" s="120">
        <v>18.2692408095132</v>
      </c>
      <c r="S20" s="10" t="s">
        <v>159</v>
      </c>
    </row>
    <row r="21" spans="1:19" x14ac:dyDescent="0.25">
      <c r="A21" s="12" t="s">
        <v>188</v>
      </c>
      <c r="B21" s="120">
        <v>4.3206325636295499</v>
      </c>
      <c r="C21" s="10" t="s">
        <v>159</v>
      </c>
      <c r="D21" s="120">
        <v>24.4780313205185</v>
      </c>
      <c r="E21" s="10" t="s">
        <v>159</v>
      </c>
      <c r="F21" s="120">
        <v>63.545021180718003</v>
      </c>
      <c r="G21" s="10" t="s">
        <v>159</v>
      </c>
      <c r="H21" s="120">
        <v>37.259474824251797</v>
      </c>
      <c r="I21" s="10" t="s">
        <v>159</v>
      </c>
      <c r="J21" s="120">
        <v>16.720012467986599</v>
      </c>
      <c r="K21" s="10" t="s">
        <v>159</v>
      </c>
      <c r="L21" s="120">
        <v>83.928404577755302</v>
      </c>
      <c r="M21" s="10" t="s">
        <v>159</v>
      </c>
      <c r="N21" s="120">
        <v>1.9986166169134501</v>
      </c>
      <c r="O21" s="10" t="s">
        <v>159</v>
      </c>
      <c r="P21" s="120">
        <v>0</v>
      </c>
      <c r="Q21" s="10" t="s">
        <v>241</v>
      </c>
      <c r="R21" s="120">
        <v>19.710835134869701</v>
      </c>
      <c r="S21" s="10" t="s">
        <v>159</v>
      </c>
    </row>
    <row r="22" spans="1:19" x14ac:dyDescent="0.25">
      <c r="A22" s="12" t="s">
        <v>189</v>
      </c>
      <c r="B22" s="120">
        <v>3.9802812409177402</v>
      </c>
      <c r="C22" s="10" t="s">
        <v>159</v>
      </c>
      <c r="D22" s="120">
        <v>25.1318300665028</v>
      </c>
      <c r="E22" s="10" t="s">
        <v>159</v>
      </c>
      <c r="F22" s="120">
        <v>66.168970761817803</v>
      </c>
      <c r="G22" s="10" t="s">
        <v>159</v>
      </c>
      <c r="H22" s="120">
        <v>32.866688063531498</v>
      </c>
      <c r="I22" s="10" t="s">
        <v>159</v>
      </c>
      <c r="J22" s="120">
        <v>18.6296770254032</v>
      </c>
      <c r="K22" s="10" t="s">
        <v>159</v>
      </c>
      <c r="L22" s="120">
        <v>78.4849671633756</v>
      </c>
      <c r="M22" s="10" t="s">
        <v>159</v>
      </c>
      <c r="N22" s="120">
        <v>1.69380177828987</v>
      </c>
      <c r="O22" s="10" t="s">
        <v>159</v>
      </c>
      <c r="P22" s="120">
        <v>0</v>
      </c>
      <c r="Q22" s="10" t="s">
        <v>241</v>
      </c>
      <c r="R22" s="120">
        <v>18.994481962823301</v>
      </c>
      <c r="S22" s="10" t="s">
        <v>159</v>
      </c>
    </row>
    <row r="23" spans="1:19" x14ac:dyDescent="0.25">
      <c r="A23" s="12" t="s">
        <v>190</v>
      </c>
      <c r="B23" s="120">
        <v>4.2259657057665896</v>
      </c>
      <c r="C23" s="10" t="s">
        <v>159</v>
      </c>
      <c r="D23" s="120">
        <v>26.407763122197899</v>
      </c>
      <c r="E23" s="10" t="s">
        <v>159</v>
      </c>
      <c r="F23" s="120">
        <v>64.350402210683399</v>
      </c>
      <c r="G23" s="10" t="s">
        <v>159</v>
      </c>
      <c r="H23" s="120">
        <v>35.2537339919255</v>
      </c>
      <c r="I23" s="10" t="s">
        <v>159</v>
      </c>
      <c r="J23" s="120">
        <v>16.300398618605801</v>
      </c>
      <c r="K23" s="10" t="s">
        <v>159</v>
      </c>
      <c r="L23" s="120">
        <v>83.126099257260293</v>
      </c>
      <c r="M23" s="10" t="s">
        <v>159</v>
      </c>
      <c r="N23" s="120">
        <v>1.60073842470755</v>
      </c>
      <c r="O23" s="10" t="s">
        <v>159</v>
      </c>
      <c r="P23" s="120">
        <v>0</v>
      </c>
      <c r="Q23" s="10" t="s">
        <v>241</v>
      </c>
      <c r="R23" s="120">
        <v>19.740310480724901</v>
      </c>
      <c r="S23" s="10" t="s">
        <v>159</v>
      </c>
    </row>
    <row r="24" spans="1:19" x14ac:dyDescent="0.25">
      <c r="A24" s="12" t="s">
        <v>191</v>
      </c>
      <c r="B24" s="120">
        <v>4.1702225714978498</v>
      </c>
      <c r="C24" s="10" t="s">
        <v>159</v>
      </c>
      <c r="D24" s="120">
        <v>27.662911485342502</v>
      </c>
      <c r="E24" s="10" t="s">
        <v>159</v>
      </c>
      <c r="F24" s="120">
        <v>89.393508899312494</v>
      </c>
      <c r="G24" s="10" t="s">
        <v>159</v>
      </c>
      <c r="H24" s="120">
        <v>36.166148020493999</v>
      </c>
      <c r="I24" s="10" t="s">
        <v>159</v>
      </c>
      <c r="J24" s="120">
        <v>14.681713909132901</v>
      </c>
      <c r="K24" s="10" t="s">
        <v>159</v>
      </c>
      <c r="L24" s="120">
        <v>80.867415128293302</v>
      </c>
      <c r="M24" s="10" t="s">
        <v>159</v>
      </c>
      <c r="N24" s="120">
        <v>1.87012176894002</v>
      </c>
      <c r="O24" s="10" t="s">
        <v>255</v>
      </c>
      <c r="P24" s="120">
        <v>0</v>
      </c>
      <c r="Q24" s="10" t="s">
        <v>241</v>
      </c>
      <c r="R24" s="120">
        <v>20.417000477914701</v>
      </c>
      <c r="S24" s="10" t="s">
        <v>159</v>
      </c>
    </row>
    <row r="25" spans="1:19" x14ac:dyDescent="0.25">
      <c r="A25" s="12" t="s">
        <v>192</v>
      </c>
      <c r="B25" s="120">
        <v>4.2037188682469404</v>
      </c>
      <c r="C25" s="10" t="s">
        <v>159</v>
      </c>
      <c r="D25" s="120">
        <v>26.7715534697397</v>
      </c>
      <c r="E25" s="10" t="s">
        <v>159</v>
      </c>
      <c r="F25" s="120">
        <v>95.785707723264494</v>
      </c>
      <c r="G25" s="10" t="s">
        <v>159</v>
      </c>
      <c r="H25" s="120">
        <v>35.2016717895659</v>
      </c>
      <c r="I25" s="10" t="s">
        <v>159</v>
      </c>
      <c r="J25" s="120">
        <v>15.6653822392178</v>
      </c>
      <c r="K25" s="10" t="s">
        <v>159</v>
      </c>
      <c r="L25" s="120">
        <v>83.052183013267197</v>
      </c>
      <c r="M25" s="10" t="s">
        <v>159</v>
      </c>
      <c r="N25" s="120">
        <v>3.5275461140616402</v>
      </c>
      <c r="O25" s="10" t="s">
        <v>159</v>
      </c>
      <c r="P25" s="120">
        <v>0</v>
      </c>
      <c r="Q25" s="10" t="s">
        <v>241</v>
      </c>
      <c r="R25" s="120">
        <v>20.491951420843399</v>
      </c>
      <c r="S25" s="10" t="s">
        <v>159</v>
      </c>
    </row>
    <row r="26" spans="1:19" x14ac:dyDescent="0.25">
      <c r="A26" s="12" t="s">
        <v>193</v>
      </c>
      <c r="B26" s="120">
        <v>2.3799397079830902</v>
      </c>
      <c r="C26" s="10" t="s">
        <v>159</v>
      </c>
      <c r="D26" s="120">
        <v>25.412833997267999</v>
      </c>
      <c r="E26" s="10" t="s">
        <v>159</v>
      </c>
      <c r="F26" s="120">
        <v>92.996659826185805</v>
      </c>
      <c r="G26" s="10" t="s">
        <v>159</v>
      </c>
      <c r="H26" s="120">
        <v>34.005546017836302</v>
      </c>
      <c r="I26" s="10" t="s">
        <v>159</v>
      </c>
      <c r="J26" s="120">
        <v>16.9843493944174</v>
      </c>
      <c r="K26" s="10" t="s">
        <v>159</v>
      </c>
      <c r="L26" s="120">
        <v>89.532947023573797</v>
      </c>
      <c r="M26" s="10" t="s">
        <v>159</v>
      </c>
      <c r="N26" s="120">
        <v>3.6300879703503401</v>
      </c>
      <c r="O26" s="10" t="s">
        <v>159</v>
      </c>
      <c r="P26" s="120">
        <v>0</v>
      </c>
      <c r="Q26" s="10" t="s">
        <v>241</v>
      </c>
      <c r="R26" s="120">
        <v>19.9893009339124</v>
      </c>
      <c r="S26" s="10" t="s">
        <v>159</v>
      </c>
    </row>
    <row r="27" spans="1:19" x14ac:dyDescent="0.25">
      <c r="A27" s="12" t="s">
        <v>194</v>
      </c>
      <c r="B27" s="120">
        <v>4.1911326695600399</v>
      </c>
      <c r="C27" s="10" t="s">
        <v>159</v>
      </c>
      <c r="D27" s="120">
        <v>26.366130034493999</v>
      </c>
      <c r="E27" s="10" t="s">
        <v>159</v>
      </c>
      <c r="F27" s="120">
        <v>84.853847899571207</v>
      </c>
      <c r="G27" s="10" t="s">
        <v>159</v>
      </c>
      <c r="H27" s="120">
        <v>30.6272764698999</v>
      </c>
      <c r="I27" s="10" t="s">
        <v>159</v>
      </c>
      <c r="J27" s="120">
        <v>15.557004985045101</v>
      </c>
      <c r="K27" s="10" t="s">
        <v>159</v>
      </c>
      <c r="L27" s="120">
        <v>81.543163423969403</v>
      </c>
      <c r="M27" s="10" t="s">
        <v>159</v>
      </c>
      <c r="N27" s="120">
        <v>3.8979387980518498</v>
      </c>
      <c r="O27" s="10" t="s">
        <v>159</v>
      </c>
      <c r="P27" s="120">
        <v>0</v>
      </c>
      <c r="Q27" s="10" t="s">
        <v>241</v>
      </c>
      <c r="R27" s="120">
        <v>19.328511678798801</v>
      </c>
      <c r="S27" s="10" t="s">
        <v>159</v>
      </c>
    </row>
    <row r="28" spans="1:19" x14ac:dyDescent="0.25">
      <c r="A28" s="12" t="s">
        <v>196</v>
      </c>
      <c r="B28" s="120">
        <v>5.0197330174540804</v>
      </c>
      <c r="C28" s="10" t="s">
        <v>159</v>
      </c>
      <c r="D28" s="120">
        <v>27.4650833503187</v>
      </c>
      <c r="E28" s="10" t="s">
        <v>159</v>
      </c>
      <c r="F28" s="120">
        <v>66.679168465178606</v>
      </c>
      <c r="G28" s="10" t="s">
        <v>159</v>
      </c>
      <c r="H28" s="120">
        <v>30.455384875492399</v>
      </c>
      <c r="I28" s="10" t="s">
        <v>159</v>
      </c>
      <c r="J28" s="120">
        <v>17.4034837848561</v>
      </c>
      <c r="K28" s="10" t="s">
        <v>159</v>
      </c>
      <c r="L28" s="120">
        <v>88.212048151504504</v>
      </c>
      <c r="M28" s="10" t="s">
        <v>159</v>
      </c>
      <c r="N28" s="120">
        <v>4.4207763169342202</v>
      </c>
      <c r="O28" s="10" t="s">
        <v>159</v>
      </c>
      <c r="P28" s="120">
        <v>0</v>
      </c>
      <c r="Q28" s="10" t="s">
        <v>241</v>
      </c>
      <c r="R28" s="120">
        <v>19.860470759477099</v>
      </c>
      <c r="S28" s="10" t="s">
        <v>159</v>
      </c>
    </row>
    <row r="29" spans="1:19" x14ac:dyDescent="0.25">
      <c r="A29" s="12" t="s">
        <v>197</v>
      </c>
      <c r="B29" s="120">
        <v>8.9566032363722101</v>
      </c>
      <c r="C29" s="10" t="s">
        <v>159</v>
      </c>
      <c r="D29" s="120">
        <v>27.710371368182301</v>
      </c>
      <c r="E29" s="10" t="s">
        <v>159</v>
      </c>
      <c r="F29" s="120">
        <v>78.589294883484996</v>
      </c>
      <c r="G29" s="10" t="s">
        <v>159</v>
      </c>
      <c r="H29" s="120">
        <v>28.384689014683499</v>
      </c>
      <c r="I29" s="10" t="s">
        <v>159</v>
      </c>
      <c r="J29" s="120">
        <v>18.653412091542599</v>
      </c>
      <c r="K29" s="10" t="s">
        <v>159</v>
      </c>
      <c r="L29" s="120">
        <v>81.854773044979595</v>
      </c>
      <c r="M29" s="10" t="s">
        <v>159</v>
      </c>
      <c r="N29" s="120">
        <v>5.0239511033255502</v>
      </c>
      <c r="O29" s="10" t="s">
        <v>159</v>
      </c>
      <c r="P29" s="120">
        <v>0</v>
      </c>
      <c r="Q29" s="10" t="s">
        <v>241</v>
      </c>
      <c r="R29" s="120">
        <v>19.795474026540099</v>
      </c>
      <c r="S29" s="10" t="s">
        <v>159</v>
      </c>
    </row>
    <row r="30" spans="1:19" x14ac:dyDescent="0.25">
      <c r="A30" s="12" t="s">
        <v>199</v>
      </c>
      <c r="B30" s="120">
        <v>42.208216129650097</v>
      </c>
      <c r="C30" s="10" t="s">
        <v>159</v>
      </c>
      <c r="D30" s="120">
        <v>26.0597167491152</v>
      </c>
      <c r="E30" s="10" t="s">
        <v>159</v>
      </c>
      <c r="F30" s="120">
        <v>58.651578177739403</v>
      </c>
      <c r="G30" s="10" t="s">
        <v>159</v>
      </c>
      <c r="H30" s="120">
        <v>26.477923070276201</v>
      </c>
      <c r="I30" s="10" t="s">
        <v>159</v>
      </c>
      <c r="J30" s="120">
        <v>17.253181710289699</v>
      </c>
      <c r="K30" s="10" t="s">
        <v>159</v>
      </c>
      <c r="L30" s="120">
        <v>77.336219490804098</v>
      </c>
      <c r="M30" s="10" t="s">
        <v>159</v>
      </c>
      <c r="N30" s="120">
        <v>4.7513388872276501</v>
      </c>
      <c r="O30" s="10" t="s">
        <v>159</v>
      </c>
      <c r="P30" s="120">
        <v>0</v>
      </c>
      <c r="Q30" s="10" t="s">
        <v>241</v>
      </c>
      <c r="R30" s="120">
        <v>18.973450144802602</v>
      </c>
      <c r="S30" s="10" t="s">
        <v>159</v>
      </c>
    </row>
    <row r="31" spans="1:19" x14ac:dyDescent="0.25">
      <c r="A31" s="12" t="s">
        <v>200</v>
      </c>
      <c r="B31" s="120">
        <v>58.929372819409998</v>
      </c>
      <c r="C31" s="10" t="s">
        <v>201</v>
      </c>
      <c r="D31" s="120">
        <v>24.477174937450101</v>
      </c>
      <c r="E31" s="10" t="s">
        <v>159</v>
      </c>
      <c r="F31" s="120">
        <v>55.259467758951601</v>
      </c>
      <c r="G31" s="10" t="s">
        <v>159</v>
      </c>
      <c r="H31" s="120">
        <v>26.349147679376301</v>
      </c>
      <c r="I31" s="10" t="s">
        <v>159</v>
      </c>
      <c r="J31" s="120">
        <v>16.335544081626999</v>
      </c>
      <c r="K31" s="10" t="s">
        <v>159</v>
      </c>
      <c r="L31" s="120">
        <v>79.911705747884895</v>
      </c>
      <c r="M31" s="10" t="s">
        <v>159</v>
      </c>
      <c r="N31" s="120">
        <v>4.3556103291398802</v>
      </c>
      <c r="O31" s="10" t="s">
        <v>159</v>
      </c>
      <c r="P31" s="120">
        <v>0</v>
      </c>
      <c r="Q31" s="10" t="s">
        <v>241</v>
      </c>
      <c r="R31" s="120">
        <v>18.558892770192099</v>
      </c>
      <c r="S31" s="10" t="s">
        <v>201</v>
      </c>
    </row>
    <row r="32" spans="1:19" x14ac:dyDescent="0.25">
      <c r="A32" s="15" t="s">
        <v>203</v>
      </c>
      <c r="B32" s="121">
        <v>93.719615398465905</v>
      </c>
      <c r="C32" s="14" t="s">
        <v>159</v>
      </c>
      <c r="D32" s="121">
        <v>19.494679965106702</v>
      </c>
      <c r="E32" s="14" t="s">
        <v>159</v>
      </c>
      <c r="F32" s="121">
        <v>53.8484478785414</v>
      </c>
      <c r="G32" s="14" t="s">
        <v>159</v>
      </c>
      <c r="H32" s="121">
        <v>20.291410119894099</v>
      </c>
      <c r="I32" s="14" t="s">
        <v>159</v>
      </c>
      <c r="J32" s="121">
        <v>14.4623670006963</v>
      </c>
      <c r="K32" s="14" t="s">
        <v>159</v>
      </c>
      <c r="L32" s="121">
        <v>60.325722102445198</v>
      </c>
      <c r="M32" s="14" t="s">
        <v>159</v>
      </c>
      <c r="N32" s="121">
        <v>2.99590454186905</v>
      </c>
      <c r="O32" s="14" t="s">
        <v>159</v>
      </c>
      <c r="P32" s="121">
        <v>0</v>
      </c>
      <c r="Q32" s="14" t="s">
        <v>241</v>
      </c>
      <c r="R32" s="121">
        <v>15.407325317828301</v>
      </c>
      <c r="S32" s="14" t="s">
        <v>159</v>
      </c>
    </row>
    <row r="34" spans="1:2" x14ac:dyDescent="0.25">
      <c r="A34" s="16" t="s">
        <v>204</v>
      </c>
      <c r="B34" s="16" t="s">
        <v>218</v>
      </c>
    </row>
    <row r="36" spans="1:2" x14ac:dyDescent="0.25">
      <c r="B36" s="16" t="s">
        <v>319</v>
      </c>
    </row>
    <row r="37" spans="1:2" x14ac:dyDescent="0.25">
      <c r="B37" s="16" t="s">
        <v>320</v>
      </c>
    </row>
    <row r="38" spans="1:2" x14ac:dyDescent="0.25">
      <c r="B38" s="16" t="s">
        <v>321</v>
      </c>
    </row>
    <row r="40" spans="1:2" x14ac:dyDescent="0.25">
      <c r="B40" s="16" t="s">
        <v>322</v>
      </c>
    </row>
    <row r="41" spans="1:2" x14ac:dyDescent="0.25">
      <c r="B41" s="16" t="s">
        <v>210</v>
      </c>
    </row>
    <row r="42" spans="1:2" x14ac:dyDescent="0.25">
      <c r="B42" s="16" t="s">
        <v>244</v>
      </c>
    </row>
    <row r="43" spans="1:2" x14ac:dyDescent="0.25">
      <c r="B43" s="16" t="s">
        <v>211</v>
      </c>
    </row>
    <row r="44" spans="1:2" x14ac:dyDescent="0.25">
      <c r="B44" s="16" t="s">
        <v>212</v>
      </c>
    </row>
    <row r="47" spans="1:2" x14ac:dyDescent="0.25">
      <c r="A47" s="17" t="str">
        <f>HYPERLINK("#'KENO 7'!A2", "&lt;&lt;&lt; Previous table")</f>
        <v>&lt;&lt;&lt; Previous table</v>
      </c>
    </row>
    <row r="48" spans="1:2" x14ac:dyDescent="0.25">
      <c r="A48" s="17" t="str">
        <f>HYPERLINK("#'KENO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S48"/>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HYPERLINK("#'INDEX'!B59", "Link to index")</f>
        <v>Link to index</v>
      </c>
    </row>
    <row r="2" spans="1:19" ht="15.75" customHeight="1" x14ac:dyDescent="0.25">
      <c r="A2" s="287" t="s">
        <v>326</v>
      </c>
      <c r="B2" s="286"/>
      <c r="C2" s="286"/>
      <c r="D2" s="286"/>
      <c r="E2" s="286"/>
      <c r="F2" s="286"/>
      <c r="G2" s="286"/>
      <c r="H2" s="286"/>
      <c r="I2" s="286"/>
      <c r="J2" s="286"/>
      <c r="K2" s="286"/>
      <c r="L2" s="286"/>
      <c r="M2" s="286"/>
      <c r="N2" s="286"/>
      <c r="O2" s="286"/>
      <c r="P2" s="286"/>
      <c r="Q2" s="286"/>
      <c r="R2" s="286"/>
      <c r="S2" s="286"/>
    </row>
    <row r="3" spans="1:19" ht="15.75" customHeight="1" x14ac:dyDescent="0.25">
      <c r="A3" s="287" t="s">
        <v>77</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225</v>
      </c>
      <c r="B6" s="288"/>
      <c r="C6" s="288"/>
      <c r="D6" s="288"/>
      <c r="E6" s="288"/>
      <c r="F6" s="288"/>
      <c r="G6" s="288"/>
      <c r="H6" s="288"/>
      <c r="I6" s="288"/>
      <c r="J6" s="288"/>
      <c r="K6" s="288"/>
      <c r="L6" s="288"/>
      <c r="M6" s="288"/>
      <c r="N6" s="288"/>
      <c r="O6" s="288"/>
      <c r="P6" s="288"/>
      <c r="Q6" s="288"/>
      <c r="R6" s="288"/>
      <c r="S6" s="288"/>
    </row>
    <row r="7" spans="1:19" x14ac:dyDescent="0.25">
      <c r="A7" s="12" t="s">
        <v>170</v>
      </c>
      <c r="B7" s="122">
        <v>0</v>
      </c>
      <c r="C7" s="10" t="s">
        <v>159</v>
      </c>
      <c r="D7" s="122">
        <v>7.2694414156463494E-2</v>
      </c>
      <c r="E7" s="10" t="s">
        <v>159</v>
      </c>
      <c r="F7" s="122">
        <v>0</v>
      </c>
      <c r="G7" s="10" t="s">
        <v>159</v>
      </c>
      <c r="H7" s="122">
        <v>0</v>
      </c>
      <c r="I7" s="10" t="s">
        <v>159</v>
      </c>
      <c r="J7" s="122">
        <v>5.0208398621121898E-2</v>
      </c>
      <c r="K7" s="10" t="s">
        <v>159</v>
      </c>
      <c r="L7" s="122">
        <v>3.2478273058592702E-2</v>
      </c>
      <c r="M7" s="10" t="s">
        <v>159</v>
      </c>
      <c r="N7" s="122">
        <v>1.54238794435858E-2</v>
      </c>
      <c r="O7" s="10" t="s">
        <v>159</v>
      </c>
      <c r="P7" s="122">
        <v>0</v>
      </c>
      <c r="Q7" s="10" t="s">
        <v>241</v>
      </c>
      <c r="R7" s="122">
        <v>3.4887154001312301E-2</v>
      </c>
      <c r="S7" s="10" t="s">
        <v>159</v>
      </c>
    </row>
    <row r="8" spans="1:19" x14ac:dyDescent="0.25">
      <c r="A8" s="12" t="s">
        <v>171</v>
      </c>
      <c r="B8" s="122">
        <v>0</v>
      </c>
      <c r="C8" s="10" t="s">
        <v>159</v>
      </c>
      <c r="D8" s="122">
        <v>6.8608348661034393E-2</v>
      </c>
      <c r="E8" s="10" t="s">
        <v>159</v>
      </c>
      <c r="F8" s="122">
        <v>0</v>
      </c>
      <c r="G8" s="10" t="s">
        <v>159</v>
      </c>
      <c r="H8" s="122">
        <v>0</v>
      </c>
      <c r="I8" s="10" t="s">
        <v>159</v>
      </c>
      <c r="J8" s="122">
        <v>4.7730404021597499E-2</v>
      </c>
      <c r="K8" s="10" t="s">
        <v>159</v>
      </c>
      <c r="L8" s="122">
        <v>0.16120168288193501</v>
      </c>
      <c r="M8" s="10" t="s">
        <v>159</v>
      </c>
      <c r="N8" s="122">
        <v>1.0298346725996801E-2</v>
      </c>
      <c r="O8" s="10" t="s">
        <v>159</v>
      </c>
      <c r="P8" s="122">
        <v>0</v>
      </c>
      <c r="Q8" s="10" t="s">
        <v>241</v>
      </c>
      <c r="R8" s="122">
        <v>3.4861510986966798E-2</v>
      </c>
      <c r="S8" s="10" t="s">
        <v>159</v>
      </c>
    </row>
    <row r="9" spans="1:19" x14ac:dyDescent="0.25">
      <c r="A9" s="12" t="s">
        <v>172</v>
      </c>
      <c r="B9" s="122">
        <v>0</v>
      </c>
      <c r="C9" s="10" t="s">
        <v>159</v>
      </c>
      <c r="D9" s="122">
        <v>6.6445366324523095E-2</v>
      </c>
      <c r="E9" s="10" t="s">
        <v>159</v>
      </c>
      <c r="F9" s="122">
        <v>0</v>
      </c>
      <c r="G9" s="10" t="s">
        <v>159</v>
      </c>
      <c r="H9" s="122">
        <v>0</v>
      </c>
      <c r="I9" s="10" t="s">
        <v>159</v>
      </c>
      <c r="J9" s="122">
        <v>4.6888872977230399E-2</v>
      </c>
      <c r="K9" s="10" t="s">
        <v>159</v>
      </c>
      <c r="L9" s="122">
        <v>0.200140056022409</v>
      </c>
      <c r="M9" s="10" t="s">
        <v>159</v>
      </c>
      <c r="N9" s="122">
        <v>8.0567653645745394E-3</v>
      </c>
      <c r="O9" s="10" t="s">
        <v>159</v>
      </c>
      <c r="P9" s="122">
        <v>0</v>
      </c>
      <c r="Q9" s="10" t="s">
        <v>241</v>
      </c>
      <c r="R9" s="122">
        <v>3.4185787492581603E-2</v>
      </c>
      <c r="S9" s="10" t="s">
        <v>159</v>
      </c>
    </row>
    <row r="10" spans="1:19" x14ac:dyDescent="0.25">
      <c r="A10" s="12" t="s">
        <v>173</v>
      </c>
      <c r="B10" s="122">
        <v>0</v>
      </c>
      <c r="C10" s="10" t="s">
        <v>159</v>
      </c>
      <c r="D10" s="122">
        <v>6.8135732618652606E-2</v>
      </c>
      <c r="E10" s="10" t="s">
        <v>159</v>
      </c>
      <c r="F10" s="122">
        <v>0</v>
      </c>
      <c r="G10" s="10" t="s">
        <v>159</v>
      </c>
      <c r="H10" s="122">
        <v>5.9475995992910501E-2</v>
      </c>
      <c r="I10" s="10" t="s">
        <v>159</v>
      </c>
      <c r="J10" s="122">
        <v>4.4756034925526503E-2</v>
      </c>
      <c r="K10" s="10" t="s">
        <v>159</v>
      </c>
      <c r="L10" s="122">
        <v>0.20332500000000001</v>
      </c>
      <c r="M10" s="10" t="s">
        <v>159</v>
      </c>
      <c r="N10" s="122">
        <v>7.6082870614011498E-3</v>
      </c>
      <c r="O10" s="10" t="s">
        <v>159</v>
      </c>
      <c r="P10" s="122">
        <v>0</v>
      </c>
      <c r="Q10" s="10" t="s">
        <v>241</v>
      </c>
      <c r="R10" s="122">
        <v>4.4545800076016703E-2</v>
      </c>
      <c r="S10" s="10" t="s">
        <v>159</v>
      </c>
    </row>
    <row r="11" spans="1:19" x14ac:dyDescent="0.25">
      <c r="A11" s="12" t="s">
        <v>174</v>
      </c>
      <c r="B11" s="122">
        <v>0</v>
      </c>
      <c r="C11" s="10" t="s">
        <v>159</v>
      </c>
      <c r="D11" s="122">
        <v>6.1075334764387201E-2</v>
      </c>
      <c r="E11" s="10" t="s">
        <v>159</v>
      </c>
      <c r="F11" s="122">
        <v>0</v>
      </c>
      <c r="G11" s="10" t="s">
        <v>159</v>
      </c>
      <c r="H11" s="122">
        <v>7.8016464948714503E-2</v>
      </c>
      <c r="I11" s="10" t="s">
        <v>159</v>
      </c>
      <c r="J11" s="122">
        <v>4.2760771551578002E-2</v>
      </c>
      <c r="K11" s="10" t="s">
        <v>159</v>
      </c>
      <c r="L11" s="122">
        <v>0.20222140402552799</v>
      </c>
      <c r="M11" s="10" t="s">
        <v>159</v>
      </c>
      <c r="N11" s="122">
        <v>7.3136527615466698E-3</v>
      </c>
      <c r="O11" s="10" t="s">
        <v>159</v>
      </c>
      <c r="P11" s="122">
        <v>0</v>
      </c>
      <c r="Q11" s="10" t="s">
        <v>241</v>
      </c>
      <c r="R11" s="122">
        <v>4.4587887289430299E-2</v>
      </c>
      <c r="S11" s="10" t="s">
        <v>159</v>
      </c>
    </row>
    <row r="12" spans="1:19" x14ac:dyDescent="0.25">
      <c r="A12" s="12" t="s">
        <v>175</v>
      </c>
      <c r="B12" s="122">
        <v>0</v>
      </c>
      <c r="C12" s="10" t="s">
        <v>159</v>
      </c>
      <c r="D12" s="122">
        <v>5.8368863131558098E-2</v>
      </c>
      <c r="E12" s="10" t="s">
        <v>159</v>
      </c>
      <c r="F12" s="122">
        <v>0</v>
      </c>
      <c r="G12" s="10" t="s">
        <v>159</v>
      </c>
      <c r="H12" s="122">
        <v>7.6147627416520203E-2</v>
      </c>
      <c r="I12" s="10" t="s">
        <v>159</v>
      </c>
      <c r="J12" s="122">
        <v>5.0463875868757099E-2</v>
      </c>
      <c r="K12" s="10" t="s">
        <v>159</v>
      </c>
      <c r="L12" s="122">
        <v>0.17913125590179399</v>
      </c>
      <c r="M12" s="10" t="s">
        <v>159</v>
      </c>
      <c r="N12" s="122">
        <v>6.5924774030517996E-3</v>
      </c>
      <c r="O12" s="10" t="s">
        <v>159</v>
      </c>
      <c r="P12" s="122">
        <v>0</v>
      </c>
      <c r="Q12" s="10" t="s">
        <v>241</v>
      </c>
      <c r="R12" s="122">
        <v>4.3269060425037399E-2</v>
      </c>
      <c r="S12" s="10" t="s">
        <v>159</v>
      </c>
    </row>
    <row r="13" spans="1:19" x14ac:dyDescent="0.25">
      <c r="A13" s="12" t="s">
        <v>176</v>
      </c>
      <c r="B13" s="122">
        <v>0</v>
      </c>
      <c r="C13" s="10" t="s">
        <v>159</v>
      </c>
      <c r="D13" s="122">
        <v>4.9899848894823802E-2</v>
      </c>
      <c r="E13" s="10" t="s">
        <v>159</v>
      </c>
      <c r="F13" s="122">
        <v>0</v>
      </c>
      <c r="G13" s="10" t="s">
        <v>159</v>
      </c>
      <c r="H13" s="122">
        <v>6.9382917540996306E-2</v>
      </c>
      <c r="I13" s="10" t="s">
        <v>159</v>
      </c>
      <c r="J13" s="122">
        <v>3.7322341399994102E-2</v>
      </c>
      <c r="K13" s="10" t="s">
        <v>159</v>
      </c>
      <c r="L13" s="122">
        <v>0.19790338268669599</v>
      </c>
      <c r="M13" s="10" t="s">
        <v>159</v>
      </c>
      <c r="N13" s="122">
        <v>6.0485222761358596E-3</v>
      </c>
      <c r="O13" s="10" t="s">
        <v>159</v>
      </c>
      <c r="P13" s="122">
        <v>0</v>
      </c>
      <c r="Q13" s="10" t="s">
        <v>241</v>
      </c>
      <c r="R13" s="122">
        <v>3.8124974358642198E-2</v>
      </c>
      <c r="S13" s="10" t="s">
        <v>159</v>
      </c>
    </row>
    <row r="14" spans="1:19" x14ac:dyDescent="0.25">
      <c r="A14" s="12" t="s">
        <v>177</v>
      </c>
      <c r="B14" s="122">
        <v>6.4228447887577696E-3</v>
      </c>
      <c r="C14" s="10" t="s">
        <v>159</v>
      </c>
      <c r="D14" s="122">
        <v>0</v>
      </c>
      <c r="E14" s="10" t="s">
        <v>179</v>
      </c>
      <c r="F14" s="122">
        <v>0</v>
      </c>
      <c r="G14" s="10" t="s">
        <v>159</v>
      </c>
      <c r="H14" s="122">
        <v>7.6488741302230601E-2</v>
      </c>
      <c r="I14" s="10" t="s">
        <v>159</v>
      </c>
      <c r="J14" s="122">
        <v>3.3465835840137501E-2</v>
      </c>
      <c r="K14" s="10" t="s">
        <v>159</v>
      </c>
      <c r="L14" s="122">
        <v>0.17040915260810499</v>
      </c>
      <c r="M14" s="10" t="s">
        <v>159</v>
      </c>
      <c r="N14" s="122">
        <v>5.3623094177692497E-3</v>
      </c>
      <c r="O14" s="10" t="s">
        <v>159</v>
      </c>
      <c r="P14" s="122">
        <v>0</v>
      </c>
      <c r="Q14" s="10" t="s">
        <v>241</v>
      </c>
      <c r="R14" s="122">
        <v>2.0660104577007201E-2</v>
      </c>
      <c r="S14" s="10" t="s">
        <v>181</v>
      </c>
    </row>
    <row r="15" spans="1:19" x14ac:dyDescent="0.25">
      <c r="A15" s="12" t="s">
        <v>178</v>
      </c>
      <c r="B15" s="122">
        <v>5.17596637270255E-3</v>
      </c>
      <c r="C15" s="10" t="s">
        <v>159</v>
      </c>
      <c r="D15" s="122">
        <v>2.0362485906130601E-2</v>
      </c>
      <c r="E15" s="10" t="s">
        <v>318</v>
      </c>
      <c r="F15" s="122">
        <v>0</v>
      </c>
      <c r="G15" s="10" t="s">
        <v>159</v>
      </c>
      <c r="H15" s="122">
        <v>7.6204716530598293E-2</v>
      </c>
      <c r="I15" s="10" t="s">
        <v>159</v>
      </c>
      <c r="J15" s="122">
        <v>2.7588208904019199E-2</v>
      </c>
      <c r="K15" s="10" t="s">
        <v>159</v>
      </c>
      <c r="L15" s="122">
        <v>0.150622876557191</v>
      </c>
      <c r="M15" s="10" t="s">
        <v>159</v>
      </c>
      <c r="N15" s="122">
        <v>4.7821817181914602E-3</v>
      </c>
      <c r="O15" s="10" t="s">
        <v>159</v>
      </c>
      <c r="P15" s="122">
        <v>0</v>
      </c>
      <c r="Q15" s="10" t="s">
        <v>241</v>
      </c>
      <c r="R15" s="122">
        <v>2.6674694932417899E-2</v>
      </c>
      <c r="S15" s="10" t="s">
        <v>318</v>
      </c>
    </row>
    <row r="16" spans="1:19" x14ac:dyDescent="0.25">
      <c r="A16" s="12" t="s">
        <v>182</v>
      </c>
      <c r="B16" s="122">
        <v>4.4571252313386801E-3</v>
      </c>
      <c r="C16" s="10" t="s">
        <v>159</v>
      </c>
      <c r="D16" s="122">
        <v>4.3615982887345202E-2</v>
      </c>
      <c r="E16" s="10" t="s">
        <v>318</v>
      </c>
      <c r="F16" s="122">
        <v>0</v>
      </c>
      <c r="G16" s="10" t="s">
        <v>159</v>
      </c>
      <c r="H16" s="122">
        <v>7.0087928510742803E-2</v>
      </c>
      <c r="I16" s="10" t="s">
        <v>159</v>
      </c>
      <c r="J16" s="122">
        <v>2.8190704767619201E-2</v>
      </c>
      <c r="K16" s="10" t="s">
        <v>159</v>
      </c>
      <c r="L16" s="122">
        <v>0.146179086434677</v>
      </c>
      <c r="M16" s="10" t="s">
        <v>159</v>
      </c>
      <c r="N16" s="122">
        <v>4.9505609994375203E-3</v>
      </c>
      <c r="O16" s="10" t="s">
        <v>159</v>
      </c>
      <c r="P16" s="122">
        <v>0</v>
      </c>
      <c r="Q16" s="10" t="s">
        <v>241</v>
      </c>
      <c r="R16" s="122">
        <v>3.4020008362460198E-2</v>
      </c>
      <c r="S16" s="10" t="s">
        <v>318</v>
      </c>
    </row>
    <row r="17" spans="1:19" x14ac:dyDescent="0.25">
      <c r="A17" s="12" t="s">
        <v>183</v>
      </c>
      <c r="B17" s="122">
        <v>5.1519724078465199E-3</v>
      </c>
      <c r="C17" s="10" t="s">
        <v>159</v>
      </c>
      <c r="D17" s="122">
        <v>4.2040278929146101E-2</v>
      </c>
      <c r="E17" s="10" t="s">
        <v>318</v>
      </c>
      <c r="F17" s="122">
        <v>0</v>
      </c>
      <c r="G17" s="10" t="s">
        <v>159</v>
      </c>
      <c r="H17" s="122">
        <v>7.3322323148912696E-2</v>
      </c>
      <c r="I17" s="10" t="s">
        <v>159</v>
      </c>
      <c r="J17" s="122">
        <v>3.6016697896160001E-2</v>
      </c>
      <c r="K17" s="10" t="s">
        <v>159</v>
      </c>
      <c r="L17" s="122">
        <v>0.159600159936026</v>
      </c>
      <c r="M17" s="10" t="s">
        <v>159</v>
      </c>
      <c r="N17" s="122">
        <v>4.5153919740129203E-3</v>
      </c>
      <c r="O17" s="10" t="s">
        <v>159</v>
      </c>
      <c r="P17" s="122">
        <v>0</v>
      </c>
      <c r="Q17" s="10" t="s">
        <v>241</v>
      </c>
      <c r="R17" s="122">
        <v>3.5024486423302699E-2</v>
      </c>
      <c r="S17" s="10" t="s">
        <v>318</v>
      </c>
    </row>
    <row r="18" spans="1:19" x14ac:dyDescent="0.25">
      <c r="A18" s="12" t="s">
        <v>184</v>
      </c>
      <c r="B18" s="122">
        <v>4.6897834462601299E-3</v>
      </c>
      <c r="C18" s="10" t="s">
        <v>159</v>
      </c>
      <c r="D18" s="122">
        <v>3.9648109913681097E-2</v>
      </c>
      <c r="E18" s="10" t="s">
        <v>318</v>
      </c>
      <c r="F18" s="122">
        <v>0</v>
      </c>
      <c r="G18" s="10" t="s">
        <v>159</v>
      </c>
      <c r="H18" s="122">
        <v>7.1615196955946106E-2</v>
      </c>
      <c r="I18" s="10" t="s">
        <v>159</v>
      </c>
      <c r="J18" s="122">
        <v>3.0570885732380301E-2</v>
      </c>
      <c r="K18" s="10" t="s">
        <v>159</v>
      </c>
      <c r="L18" s="122">
        <v>0.15077789302118799</v>
      </c>
      <c r="M18" s="10" t="s">
        <v>159</v>
      </c>
      <c r="N18" s="122">
        <v>4.16027079151415E-3</v>
      </c>
      <c r="O18" s="10" t="s">
        <v>159</v>
      </c>
      <c r="P18" s="122">
        <v>0</v>
      </c>
      <c r="Q18" s="10" t="s">
        <v>241</v>
      </c>
      <c r="R18" s="122">
        <v>3.3457157047716797E-2</v>
      </c>
      <c r="S18" s="10" t="s">
        <v>318</v>
      </c>
    </row>
    <row r="19" spans="1:19" x14ac:dyDescent="0.25">
      <c r="A19" s="12" t="s">
        <v>185</v>
      </c>
      <c r="B19" s="122">
        <v>5.7903068679980496E-3</v>
      </c>
      <c r="C19" s="10" t="s">
        <v>159</v>
      </c>
      <c r="D19" s="122">
        <v>3.5009984913623997E-2</v>
      </c>
      <c r="E19" s="10" t="s">
        <v>318</v>
      </c>
      <c r="F19" s="122">
        <v>0</v>
      </c>
      <c r="G19" s="10" t="s">
        <v>159</v>
      </c>
      <c r="H19" s="122">
        <v>5.9445426756173599E-2</v>
      </c>
      <c r="I19" s="10" t="s">
        <v>159</v>
      </c>
      <c r="J19" s="122">
        <v>2.7273295419036302E-2</v>
      </c>
      <c r="K19" s="10" t="s">
        <v>159</v>
      </c>
      <c r="L19" s="122">
        <v>0.143985587583149</v>
      </c>
      <c r="M19" s="10" t="s">
        <v>159</v>
      </c>
      <c r="N19" s="122">
        <v>4.3647433934393704E-3</v>
      </c>
      <c r="O19" s="10" t="s">
        <v>159</v>
      </c>
      <c r="P19" s="122">
        <v>0</v>
      </c>
      <c r="Q19" s="10" t="s">
        <v>241</v>
      </c>
      <c r="R19" s="122">
        <v>2.92204603625018E-2</v>
      </c>
      <c r="S19" s="10" t="s">
        <v>318</v>
      </c>
    </row>
    <row r="20" spans="1:19" x14ac:dyDescent="0.25">
      <c r="A20" s="12" t="s">
        <v>186</v>
      </c>
      <c r="B20" s="122">
        <v>4.8664529914529903E-3</v>
      </c>
      <c r="C20" s="10" t="s">
        <v>159</v>
      </c>
      <c r="D20" s="122">
        <v>3.5868589043423403E-2</v>
      </c>
      <c r="E20" s="10" t="s">
        <v>180</v>
      </c>
      <c r="F20" s="122">
        <v>0.11682334333872101</v>
      </c>
      <c r="G20" s="10" t="s">
        <v>187</v>
      </c>
      <c r="H20" s="122">
        <v>5.8870475990908298E-2</v>
      </c>
      <c r="I20" s="10" t="s">
        <v>159</v>
      </c>
      <c r="J20" s="122">
        <v>2.6088626065586401E-2</v>
      </c>
      <c r="K20" s="10" t="s">
        <v>159</v>
      </c>
      <c r="L20" s="122">
        <v>0.14348132939817801</v>
      </c>
      <c r="M20" s="10" t="s">
        <v>159</v>
      </c>
      <c r="N20" s="122">
        <v>3.5908769351415699E-3</v>
      </c>
      <c r="O20" s="10" t="s">
        <v>159</v>
      </c>
      <c r="P20" s="122">
        <v>0</v>
      </c>
      <c r="Q20" s="10" t="s">
        <v>241</v>
      </c>
      <c r="R20" s="122">
        <v>3.0101660184976599E-2</v>
      </c>
      <c r="S20" s="10" t="s">
        <v>159</v>
      </c>
    </row>
    <row r="21" spans="1:19" x14ac:dyDescent="0.25">
      <c r="A21" s="12" t="s">
        <v>188</v>
      </c>
      <c r="B21" s="122">
        <v>4.5919361121932196E-3</v>
      </c>
      <c r="C21" s="10" t="s">
        <v>159</v>
      </c>
      <c r="D21" s="122">
        <v>3.9181258293160701E-2</v>
      </c>
      <c r="E21" s="10" t="s">
        <v>159</v>
      </c>
      <c r="F21" s="122">
        <v>8.1857793455418798E-2</v>
      </c>
      <c r="G21" s="10" t="s">
        <v>159</v>
      </c>
      <c r="H21" s="122">
        <v>5.9009110990093601E-2</v>
      </c>
      <c r="I21" s="10" t="s">
        <v>159</v>
      </c>
      <c r="J21" s="122">
        <v>2.86100928431944E-2</v>
      </c>
      <c r="K21" s="10" t="s">
        <v>159</v>
      </c>
      <c r="L21" s="122">
        <v>0.147551487414188</v>
      </c>
      <c r="M21" s="10" t="s">
        <v>159</v>
      </c>
      <c r="N21" s="122">
        <v>3.3265828666084198E-3</v>
      </c>
      <c r="O21" s="10" t="s">
        <v>159</v>
      </c>
      <c r="P21" s="122">
        <v>0</v>
      </c>
      <c r="Q21" s="10" t="s">
        <v>241</v>
      </c>
      <c r="R21" s="122">
        <v>3.1162478361890601E-2</v>
      </c>
      <c r="S21" s="10" t="s">
        <v>159</v>
      </c>
    </row>
    <row r="22" spans="1:19" x14ac:dyDescent="0.25">
      <c r="A22" s="12" t="s">
        <v>189</v>
      </c>
      <c r="B22" s="122">
        <v>4.05116320527676E-3</v>
      </c>
      <c r="C22" s="10" t="s">
        <v>159</v>
      </c>
      <c r="D22" s="122">
        <v>4.0012931003857999E-2</v>
      </c>
      <c r="E22" s="10" t="s">
        <v>159</v>
      </c>
      <c r="F22" s="122">
        <v>8.3767248949089199E-2</v>
      </c>
      <c r="G22" s="10" t="s">
        <v>159</v>
      </c>
      <c r="H22" s="122">
        <v>5.2785803945716803E-2</v>
      </c>
      <c r="I22" s="10" t="s">
        <v>159</v>
      </c>
      <c r="J22" s="122">
        <v>3.2261511235767502E-2</v>
      </c>
      <c r="K22" s="10" t="s">
        <v>159</v>
      </c>
      <c r="L22" s="122">
        <v>0.14053689767494101</v>
      </c>
      <c r="M22" s="10" t="s">
        <v>159</v>
      </c>
      <c r="N22" s="122">
        <v>2.8660284845064901E-3</v>
      </c>
      <c r="O22" s="10" t="s">
        <v>159</v>
      </c>
      <c r="P22" s="122">
        <v>0</v>
      </c>
      <c r="Q22" s="10" t="s">
        <v>241</v>
      </c>
      <c r="R22" s="122">
        <v>3.0246162978064799E-2</v>
      </c>
      <c r="S22" s="10" t="s">
        <v>159</v>
      </c>
    </row>
    <row r="23" spans="1:19" x14ac:dyDescent="0.25">
      <c r="A23" s="12" t="s">
        <v>190</v>
      </c>
      <c r="B23" s="122">
        <v>4.1361341801009598E-3</v>
      </c>
      <c r="C23" s="10" t="s">
        <v>159</v>
      </c>
      <c r="D23" s="122">
        <v>4.0821738656591701E-2</v>
      </c>
      <c r="E23" s="10" t="s">
        <v>159</v>
      </c>
      <c r="F23" s="122">
        <v>7.9257928999218796E-2</v>
      </c>
      <c r="G23" s="10" t="s">
        <v>159</v>
      </c>
      <c r="H23" s="122">
        <v>5.5864044725057703E-2</v>
      </c>
      <c r="I23" s="10" t="s">
        <v>159</v>
      </c>
      <c r="J23" s="122">
        <v>2.7393811292603699E-2</v>
      </c>
      <c r="K23" s="10" t="s">
        <v>159</v>
      </c>
      <c r="L23" s="122">
        <v>0.14468207789484699</v>
      </c>
      <c r="M23" s="10" t="s">
        <v>159</v>
      </c>
      <c r="N23" s="122">
        <v>2.63891105588363E-3</v>
      </c>
      <c r="O23" s="10" t="s">
        <v>159</v>
      </c>
      <c r="P23" s="122">
        <v>0</v>
      </c>
      <c r="Q23" s="10" t="s">
        <v>241</v>
      </c>
      <c r="R23" s="122">
        <v>3.0620501257815E-2</v>
      </c>
      <c r="S23" s="10" t="s">
        <v>159</v>
      </c>
    </row>
    <row r="24" spans="1:19" x14ac:dyDescent="0.25">
      <c r="A24" s="12" t="s">
        <v>191</v>
      </c>
      <c r="B24" s="122">
        <v>3.9465260779514202E-3</v>
      </c>
      <c r="C24" s="10" t="s">
        <v>159</v>
      </c>
      <c r="D24" s="122">
        <v>4.24028235056211E-2</v>
      </c>
      <c r="E24" s="10" t="s">
        <v>159</v>
      </c>
      <c r="F24" s="122">
        <v>0.107387488836567</v>
      </c>
      <c r="G24" s="10" t="s">
        <v>159</v>
      </c>
      <c r="H24" s="122">
        <v>5.6212241570332597E-2</v>
      </c>
      <c r="I24" s="10" t="s">
        <v>159</v>
      </c>
      <c r="J24" s="122">
        <v>2.4887803990539099E-2</v>
      </c>
      <c r="K24" s="10" t="s">
        <v>159</v>
      </c>
      <c r="L24" s="122">
        <v>0.13808358715733801</v>
      </c>
      <c r="M24" s="10" t="s">
        <v>159</v>
      </c>
      <c r="N24" s="122">
        <v>3.0929373250129502E-3</v>
      </c>
      <c r="O24" s="10" t="s">
        <v>255</v>
      </c>
      <c r="P24" s="122">
        <v>0</v>
      </c>
      <c r="Q24" s="10" t="s">
        <v>241</v>
      </c>
      <c r="R24" s="122">
        <v>3.1206728886694301E-2</v>
      </c>
      <c r="S24" s="10" t="s">
        <v>159</v>
      </c>
    </row>
    <row r="25" spans="1:19" x14ac:dyDescent="0.25">
      <c r="A25" s="12" t="s">
        <v>192</v>
      </c>
      <c r="B25" s="122">
        <v>3.83891869295618E-3</v>
      </c>
      <c r="C25" s="10" t="s">
        <v>159</v>
      </c>
      <c r="D25" s="122">
        <v>4.1735237623148902E-2</v>
      </c>
      <c r="E25" s="10" t="s">
        <v>159</v>
      </c>
      <c r="F25" s="122">
        <v>0.110107563459268</v>
      </c>
      <c r="G25" s="10" t="s">
        <v>159</v>
      </c>
      <c r="H25" s="122">
        <v>5.58318991272196E-2</v>
      </c>
      <c r="I25" s="10" t="s">
        <v>159</v>
      </c>
      <c r="J25" s="122">
        <v>2.6935380678183001E-2</v>
      </c>
      <c r="K25" s="10" t="s">
        <v>159</v>
      </c>
      <c r="L25" s="122">
        <v>0.14542281611487801</v>
      </c>
      <c r="M25" s="10" t="s">
        <v>159</v>
      </c>
      <c r="N25" s="122">
        <v>5.9762224286844896E-3</v>
      </c>
      <c r="O25" s="10" t="s">
        <v>159</v>
      </c>
      <c r="P25" s="122">
        <v>0</v>
      </c>
      <c r="Q25" s="10" t="s">
        <v>241</v>
      </c>
      <c r="R25" s="122">
        <v>3.1706238204846797E-2</v>
      </c>
      <c r="S25" s="10" t="s">
        <v>159</v>
      </c>
    </row>
    <row r="26" spans="1:19" x14ac:dyDescent="0.25">
      <c r="A26" s="12" t="s">
        <v>193</v>
      </c>
      <c r="B26" s="122">
        <v>2.24416517055655E-3</v>
      </c>
      <c r="C26" s="10" t="s">
        <v>159</v>
      </c>
      <c r="D26" s="122">
        <v>3.9205566916275601E-2</v>
      </c>
      <c r="E26" s="10" t="s">
        <v>159</v>
      </c>
      <c r="F26" s="122">
        <v>0.101205418390498</v>
      </c>
      <c r="G26" s="10" t="s">
        <v>159</v>
      </c>
      <c r="H26" s="122">
        <v>5.4062807779187899E-2</v>
      </c>
      <c r="I26" s="10" t="s">
        <v>159</v>
      </c>
      <c r="J26" s="122">
        <v>2.9286835087315201E-2</v>
      </c>
      <c r="K26" s="10" t="s">
        <v>159</v>
      </c>
      <c r="L26" s="122">
        <v>0.152042652161681</v>
      </c>
      <c r="M26" s="10" t="s">
        <v>159</v>
      </c>
      <c r="N26" s="122">
        <v>6.1038222341611896E-3</v>
      </c>
      <c r="O26" s="10" t="s">
        <v>159</v>
      </c>
      <c r="P26" s="122">
        <v>0</v>
      </c>
      <c r="Q26" s="10" t="s">
        <v>241</v>
      </c>
      <c r="R26" s="122">
        <v>3.0672296252683699E-2</v>
      </c>
      <c r="S26" s="10" t="s">
        <v>159</v>
      </c>
    </row>
    <row r="27" spans="1:19" x14ac:dyDescent="0.25">
      <c r="A27" s="12" t="s">
        <v>194</v>
      </c>
      <c r="B27" s="122">
        <v>3.8006430868167199E-3</v>
      </c>
      <c r="C27" s="10" t="s">
        <v>159</v>
      </c>
      <c r="D27" s="122">
        <v>3.9858345710169801E-2</v>
      </c>
      <c r="E27" s="10" t="s">
        <v>159</v>
      </c>
      <c r="F27" s="122">
        <v>9.0342074140013995E-2</v>
      </c>
      <c r="G27" s="10" t="s">
        <v>159</v>
      </c>
      <c r="H27" s="122">
        <v>4.8728584053137201E-2</v>
      </c>
      <c r="I27" s="10" t="s">
        <v>159</v>
      </c>
      <c r="J27" s="122">
        <v>2.6405324820188598E-2</v>
      </c>
      <c r="K27" s="10" t="s">
        <v>159</v>
      </c>
      <c r="L27" s="122">
        <v>0.13849433771949901</v>
      </c>
      <c r="M27" s="10" t="s">
        <v>159</v>
      </c>
      <c r="N27" s="122">
        <v>6.4983156360163396E-3</v>
      </c>
      <c r="O27" s="10" t="s">
        <v>159</v>
      </c>
      <c r="P27" s="122">
        <v>0</v>
      </c>
      <c r="Q27" s="10" t="s">
        <v>241</v>
      </c>
      <c r="R27" s="122">
        <v>2.9367444212991499E-2</v>
      </c>
      <c r="S27" s="10" t="s">
        <v>159</v>
      </c>
    </row>
    <row r="28" spans="1:19" x14ac:dyDescent="0.25">
      <c r="A28" s="12" t="s">
        <v>196</v>
      </c>
      <c r="B28" s="122">
        <v>4.4445120467267001E-3</v>
      </c>
      <c r="C28" s="10" t="s">
        <v>159</v>
      </c>
      <c r="D28" s="122">
        <v>4.1173086899606699E-2</v>
      </c>
      <c r="E28" s="10" t="s">
        <v>159</v>
      </c>
      <c r="F28" s="122">
        <v>6.9769108377700298E-2</v>
      </c>
      <c r="G28" s="10" t="s">
        <v>159</v>
      </c>
      <c r="H28" s="122">
        <v>4.90225950417085E-2</v>
      </c>
      <c r="I28" s="10" t="s">
        <v>159</v>
      </c>
      <c r="J28" s="122">
        <v>3.00274612110394E-2</v>
      </c>
      <c r="K28" s="10" t="s">
        <v>159</v>
      </c>
      <c r="L28" s="122">
        <v>0.14858263505081101</v>
      </c>
      <c r="M28" s="10" t="s">
        <v>159</v>
      </c>
      <c r="N28" s="122">
        <v>7.4395815887257598E-3</v>
      </c>
      <c r="O28" s="10" t="s">
        <v>159</v>
      </c>
      <c r="P28" s="122">
        <v>0</v>
      </c>
      <c r="Q28" s="10" t="s">
        <v>241</v>
      </c>
      <c r="R28" s="122">
        <v>3.0363603130440599E-2</v>
      </c>
      <c r="S28" s="10" t="s">
        <v>159</v>
      </c>
    </row>
    <row r="29" spans="1:19" x14ac:dyDescent="0.25">
      <c r="A29" s="12" t="s">
        <v>197</v>
      </c>
      <c r="B29" s="122">
        <v>7.8945832360494995E-3</v>
      </c>
      <c r="C29" s="10" t="s">
        <v>159</v>
      </c>
      <c r="D29" s="122">
        <v>4.1428686077908998E-2</v>
      </c>
      <c r="E29" s="10" t="s">
        <v>159</v>
      </c>
      <c r="F29" s="122">
        <v>8.1411453092630995E-2</v>
      </c>
      <c r="G29" s="10" t="s">
        <v>159</v>
      </c>
      <c r="H29" s="122">
        <v>4.6090046838119403E-2</v>
      </c>
      <c r="I29" s="10" t="s">
        <v>159</v>
      </c>
      <c r="J29" s="122">
        <v>3.23126370005783E-2</v>
      </c>
      <c r="K29" s="10" t="s">
        <v>159</v>
      </c>
      <c r="L29" s="122">
        <v>0.13955725392014801</v>
      </c>
      <c r="M29" s="10" t="s">
        <v>159</v>
      </c>
      <c r="N29" s="122">
        <v>8.4494537598500691E-3</v>
      </c>
      <c r="O29" s="10" t="s">
        <v>159</v>
      </c>
      <c r="P29" s="122">
        <v>0</v>
      </c>
      <c r="Q29" s="10" t="s">
        <v>241</v>
      </c>
      <c r="R29" s="122">
        <v>3.0553982129078901E-2</v>
      </c>
      <c r="S29" s="10" t="s">
        <v>159</v>
      </c>
    </row>
    <row r="30" spans="1:19" x14ac:dyDescent="0.25">
      <c r="A30" s="12" t="s">
        <v>199</v>
      </c>
      <c r="B30" s="122">
        <v>3.7129419669102201E-2</v>
      </c>
      <c r="C30" s="10" t="s">
        <v>159</v>
      </c>
      <c r="D30" s="122">
        <v>3.9117218081667203E-2</v>
      </c>
      <c r="E30" s="10" t="s">
        <v>159</v>
      </c>
      <c r="F30" s="122">
        <v>6.0632830994861102E-2</v>
      </c>
      <c r="G30" s="10" t="s">
        <v>159</v>
      </c>
      <c r="H30" s="122">
        <v>4.2669800596197897E-2</v>
      </c>
      <c r="I30" s="10" t="s">
        <v>159</v>
      </c>
      <c r="J30" s="122">
        <v>2.9640734106897201E-2</v>
      </c>
      <c r="K30" s="10" t="s">
        <v>159</v>
      </c>
      <c r="L30" s="122">
        <v>0.13117519671715</v>
      </c>
      <c r="M30" s="10" t="s">
        <v>159</v>
      </c>
      <c r="N30" s="122">
        <v>8.0282364530647899E-3</v>
      </c>
      <c r="O30" s="10" t="s">
        <v>159</v>
      </c>
      <c r="P30" s="122">
        <v>0</v>
      </c>
      <c r="Q30" s="10" t="s">
        <v>241</v>
      </c>
      <c r="R30" s="122">
        <v>2.93490852494179E-2</v>
      </c>
      <c r="S30" s="10" t="s">
        <v>159</v>
      </c>
    </row>
    <row r="31" spans="1:19" x14ac:dyDescent="0.25">
      <c r="A31" s="12" t="s">
        <v>200</v>
      </c>
      <c r="B31" s="122">
        <v>5.12136377017154E-2</v>
      </c>
      <c r="C31" s="10" t="s">
        <v>201</v>
      </c>
      <c r="D31" s="122">
        <v>3.6524205520620898E-2</v>
      </c>
      <c r="E31" s="10" t="s">
        <v>159</v>
      </c>
      <c r="F31" s="122">
        <v>6.1619631901840499E-2</v>
      </c>
      <c r="G31" s="10" t="s">
        <v>159</v>
      </c>
      <c r="H31" s="122">
        <v>4.2982843000255802E-2</v>
      </c>
      <c r="I31" s="10" t="s">
        <v>159</v>
      </c>
      <c r="J31" s="122">
        <v>2.8380625847555199E-2</v>
      </c>
      <c r="K31" s="10" t="s">
        <v>159</v>
      </c>
      <c r="L31" s="122">
        <v>0.134686007911586</v>
      </c>
      <c r="M31" s="10" t="s">
        <v>159</v>
      </c>
      <c r="N31" s="122">
        <v>7.3091029832038903E-3</v>
      </c>
      <c r="O31" s="10" t="s">
        <v>159</v>
      </c>
      <c r="P31" s="122">
        <v>0</v>
      </c>
      <c r="Q31" s="10" t="s">
        <v>241</v>
      </c>
      <c r="R31" s="122">
        <v>2.8806311737793501E-2</v>
      </c>
      <c r="S31" s="10" t="s">
        <v>201</v>
      </c>
    </row>
    <row r="32" spans="1:19" x14ac:dyDescent="0.25">
      <c r="A32" s="15" t="s">
        <v>203</v>
      </c>
      <c r="B32" s="123">
        <v>7.87264614686531E-2</v>
      </c>
      <c r="C32" s="14" t="s">
        <v>159</v>
      </c>
      <c r="D32" s="123">
        <v>2.8494634795440801E-2</v>
      </c>
      <c r="E32" s="14" t="s">
        <v>159</v>
      </c>
      <c r="F32" s="123">
        <v>5.9929998189608299E-2</v>
      </c>
      <c r="G32" s="14" t="s">
        <v>159</v>
      </c>
      <c r="H32" s="123">
        <v>3.2454265962441303E-2</v>
      </c>
      <c r="I32" s="14" t="s">
        <v>159</v>
      </c>
      <c r="J32" s="123">
        <v>2.4515186560350601E-2</v>
      </c>
      <c r="K32" s="14" t="s">
        <v>159</v>
      </c>
      <c r="L32" s="123">
        <v>9.7748019820850005E-2</v>
      </c>
      <c r="M32" s="14" t="s">
        <v>159</v>
      </c>
      <c r="N32" s="123">
        <v>4.8863396522733802E-3</v>
      </c>
      <c r="O32" s="14" t="s">
        <v>159</v>
      </c>
      <c r="P32" s="123">
        <v>0</v>
      </c>
      <c r="Q32" s="14" t="s">
        <v>241</v>
      </c>
      <c r="R32" s="123">
        <v>2.33739768901364E-2</v>
      </c>
      <c r="S32" s="14" t="s">
        <v>159</v>
      </c>
    </row>
    <row r="34" spans="1:2" x14ac:dyDescent="0.25">
      <c r="A34" s="16" t="s">
        <v>204</v>
      </c>
      <c r="B34" s="16" t="s">
        <v>218</v>
      </c>
    </row>
    <row r="36" spans="1:2" x14ac:dyDescent="0.25">
      <c r="B36" s="16" t="s">
        <v>319</v>
      </c>
    </row>
    <row r="37" spans="1:2" x14ac:dyDescent="0.25">
      <c r="B37" s="16" t="s">
        <v>320</v>
      </c>
    </row>
    <row r="38" spans="1:2" x14ac:dyDescent="0.25">
      <c r="B38" s="16" t="s">
        <v>321</v>
      </c>
    </row>
    <row r="40" spans="1:2" x14ac:dyDescent="0.25">
      <c r="B40" s="16" t="s">
        <v>322</v>
      </c>
    </row>
    <row r="41" spans="1:2" x14ac:dyDescent="0.25">
      <c r="B41" s="16" t="s">
        <v>210</v>
      </c>
    </row>
    <row r="42" spans="1:2" x14ac:dyDescent="0.25">
      <c r="B42" s="16" t="s">
        <v>244</v>
      </c>
    </row>
    <row r="43" spans="1:2" x14ac:dyDescent="0.25">
      <c r="B43" s="16" t="s">
        <v>211</v>
      </c>
    </row>
    <row r="44" spans="1:2" x14ac:dyDescent="0.25">
      <c r="B44" s="16" t="s">
        <v>212</v>
      </c>
    </row>
    <row r="47" spans="1:2" x14ac:dyDescent="0.25">
      <c r="A47" s="17" t="str">
        <f>HYPERLINK("#'KENO 8'!A2", "&lt;&lt;&lt; Previous table")</f>
        <v>&lt;&lt;&lt; Previous table</v>
      </c>
    </row>
    <row r="48" spans="1:2" x14ac:dyDescent="0.25">
      <c r="A48" s="17" t="str">
        <f>HYPERLINK("#'KENO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S48"/>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HYPERLINK("#'INDEX'!B60", "Link to index")</f>
        <v>Link to index</v>
      </c>
    </row>
    <row r="2" spans="1:19" ht="15.75" customHeight="1" x14ac:dyDescent="0.25">
      <c r="A2" s="287" t="s">
        <v>327</v>
      </c>
      <c r="B2" s="286"/>
      <c r="C2" s="286"/>
      <c r="D2" s="286"/>
      <c r="E2" s="286"/>
      <c r="F2" s="286"/>
      <c r="G2" s="286"/>
      <c r="H2" s="286"/>
      <c r="I2" s="286"/>
      <c r="J2" s="286"/>
      <c r="K2" s="286"/>
      <c r="L2" s="286"/>
      <c r="M2" s="286"/>
      <c r="N2" s="286"/>
      <c r="O2" s="286"/>
      <c r="P2" s="286"/>
      <c r="Q2" s="286"/>
      <c r="R2" s="286"/>
      <c r="S2" s="286"/>
    </row>
    <row r="3" spans="1:19" ht="15.75" customHeight="1" x14ac:dyDescent="0.25">
      <c r="A3" s="287" t="s">
        <v>78</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225</v>
      </c>
      <c r="B6" s="288"/>
      <c r="C6" s="288"/>
      <c r="D6" s="288"/>
      <c r="E6" s="288"/>
      <c r="F6" s="288"/>
      <c r="G6" s="288"/>
      <c r="H6" s="288"/>
      <c r="I6" s="288"/>
      <c r="J6" s="288"/>
      <c r="K6" s="288"/>
      <c r="L6" s="288"/>
      <c r="M6" s="288"/>
      <c r="N6" s="288"/>
      <c r="O6" s="288"/>
      <c r="P6" s="288"/>
      <c r="Q6" s="288"/>
      <c r="R6" s="288"/>
      <c r="S6" s="288"/>
    </row>
    <row r="7" spans="1:19" x14ac:dyDescent="0.25">
      <c r="A7" s="12" t="s">
        <v>170</v>
      </c>
      <c r="B7" s="124">
        <v>0</v>
      </c>
      <c r="C7" s="10" t="s">
        <v>159</v>
      </c>
      <c r="D7" s="124">
        <v>2.64540319491896</v>
      </c>
      <c r="E7" s="10" t="s">
        <v>159</v>
      </c>
      <c r="F7" s="124">
        <v>0</v>
      </c>
      <c r="G7" s="10" t="s">
        <v>159</v>
      </c>
      <c r="H7" s="124">
        <v>0</v>
      </c>
      <c r="I7" s="10" t="s">
        <v>159</v>
      </c>
      <c r="J7" s="124">
        <v>2.8454612315897299</v>
      </c>
      <c r="K7" s="10" t="s">
        <v>159</v>
      </c>
      <c r="L7" s="124">
        <v>1.68469748628157</v>
      </c>
      <c r="M7" s="10" t="s">
        <v>159</v>
      </c>
      <c r="N7" s="124">
        <v>0.58511514953434696</v>
      </c>
      <c r="O7" s="10" t="s">
        <v>159</v>
      </c>
      <c r="P7" s="124">
        <v>0</v>
      </c>
      <c r="Q7" s="10" t="s">
        <v>241</v>
      </c>
      <c r="R7" s="124">
        <v>1.40216929216332</v>
      </c>
      <c r="S7" s="10" t="s">
        <v>159</v>
      </c>
    </row>
    <row r="8" spans="1:19" x14ac:dyDescent="0.25">
      <c r="A8" s="12" t="s">
        <v>171</v>
      </c>
      <c r="B8" s="124">
        <v>0</v>
      </c>
      <c r="C8" s="10" t="s">
        <v>159</v>
      </c>
      <c r="D8" s="124">
        <v>2.3399612989613301</v>
      </c>
      <c r="E8" s="10" t="s">
        <v>159</v>
      </c>
      <c r="F8" s="124">
        <v>0</v>
      </c>
      <c r="G8" s="10" t="s">
        <v>159</v>
      </c>
      <c r="H8" s="124">
        <v>0</v>
      </c>
      <c r="I8" s="10" t="s">
        <v>159</v>
      </c>
      <c r="J8" s="124">
        <v>2.2457854292011699</v>
      </c>
      <c r="K8" s="10" t="s">
        <v>159</v>
      </c>
      <c r="L8" s="124">
        <v>8.2792326344513505</v>
      </c>
      <c r="M8" s="10" t="s">
        <v>159</v>
      </c>
      <c r="N8" s="124">
        <v>0.34181292832180499</v>
      </c>
      <c r="O8" s="10" t="s">
        <v>159</v>
      </c>
      <c r="P8" s="124">
        <v>0</v>
      </c>
      <c r="Q8" s="10" t="s">
        <v>241</v>
      </c>
      <c r="R8" s="124">
        <v>1.2812339812826901</v>
      </c>
      <c r="S8" s="10" t="s">
        <v>159</v>
      </c>
    </row>
    <row r="9" spans="1:19" x14ac:dyDescent="0.25">
      <c r="A9" s="12" t="s">
        <v>172</v>
      </c>
      <c r="B9" s="124">
        <v>0</v>
      </c>
      <c r="C9" s="10" t="s">
        <v>159</v>
      </c>
      <c r="D9" s="124">
        <v>2.2760055881079801</v>
      </c>
      <c r="E9" s="10" t="s">
        <v>159</v>
      </c>
      <c r="F9" s="124">
        <v>0</v>
      </c>
      <c r="G9" s="10" t="s">
        <v>159</v>
      </c>
      <c r="H9" s="124">
        <v>0</v>
      </c>
      <c r="I9" s="10" t="s">
        <v>159</v>
      </c>
      <c r="J9" s="124">
        <v>2.1331834876580902</v>
      </c>
      <c r="K9" s="10" t="s">
        <v>159</v>
      </c>
      <c r="L9" s="124">
        <v>9.7922557523951994</v>
      </c>
      <c r="M9" s="10" t="s">
        <v>159</v>
      </c>
      <c r="N9" s="124">
        <v>0.259691133327075</v>
      </c>
      <c r="O9" s="10" t="s">
        <v>159</v>
      </c>
      <c r="P9" s="124">
        <v>0</v>
      </c>
      <c r="Q9" s="10" t="s">
        <v>241</v>
      </c>
      <c r="R9" s="124">
        <v>1.2565732664154201</v>
      </c>
      <c r="S9" s="10" t="s">
        <v>159</v>
      </c>
    </row>
    <row r="10" spans="1:19" x14ac:dyDescent="0.25">
      <c r="A10" s="12" t="s">
        <v>173</v>
      </c>
      <c r="B10" s="124">
        <v>0</v>
      </c>
      <c r="C10" s="10" t="s">
        <v>159</v>
      </c>
      <c r="D10" s="124">
        <v>2.1224899789098299</v>
      </c>
      <c r="E10" s="10" t="s">
        <v>159</v>
      </c>
      <c r="F10" s="124">
        <v>0</v>
      </c>
      <c r="G10" s="10" t="s">
        <v>159</v>
      </c>
      <c r="H10" s="124">
        <v>2.1904588378665402</v>
      </c>
      <c r="I10" s="10" t="s">
        <v>159</v>
      </c>
      <c r="J10" s="124">
        <v>1.9681150604241899</v>
      </c>
      <c r="K10" s="10" t="s">
        <v>159</v>
      </c>
      <c r="L10" s="124">
        <v>9.1811159695566893</v>
      </c>
      <c r="M10" s="10" t="s">
        <v>159</v>
      </c>
      <c r="N10" s="124">
        <v>0.22157601098746799</v>
      </c>
      <c r="O10" s="10" t="s">
        <v>159</v>
      </c>
      <c r="P10" s="124">
        <v>0</v>
      </c>
      <c r="Q10" s="10" t="s">
        <v>241</v>
      </c>
      <c r="R10" s="124">
        <v>1.51202741786272</v>
      </c>
      <c r="S10" s="10" t="s">
        <v>159</v>
      </c>
    </row>
    <row r="11" spans="1:19" x14ac:dyDescent="0.25">
      <c r="A11" s="12" t="s">
        <v>174</v>
      </c>
      <c r="B11" s="124">
        <v>0</v>
      </c>
      <c r="C11" s="10" t="s">
        <v>159</v>
      </c>
      <c r="D11" s="124">
        <v>1.75568435253789</v>
      </c>
      <c r="E11" s="10" t="s">
        <v>159</v>
      </c>
      <c r="F11" s="124">
        <v>0</v>
      </c>
      <c r="G11" s="10" t="s">
        <v>159</v>
      </c>
      <c r="H11" s="124">
        <v>2.6300047174072301</v>
      </c>
      <c r="I11" s="10" t="s">
        <v>159</v>
      </c>
      <c r="J11" s="124">
        <v>1.75353724077148</v>
      </c>
      <c r="K11" s="10" t="s">
        <v>159</v>
      </c>
      <c r="L11" s="124">
        <v>8.3868636173916595</v>
      </c>
      <c r="M11" s="10" t="s">
        <v>159</v>
      </c>
      <c r="N11" s="124">
        <v>0.208198574633852</v>
      </c>
      <c r="O11" s="10" t="s">
        <v>159</v>
      </c>
      <c r="P11" s="124">
        <v>0</v>
      </c>
      <c r="Q11" s="10" t="s">
        <v>241</v>
      </c>
      <c r="R11" s="124">
        <v>1.4336144204539401</v>
      </c>
      <c r="S11" s="10" t="s">
        <v>159</v>
      </c>
    </row>
    <row r="12" spans="1:19" x14ac:dyDescent="0.25">
      <c r="A12" s="12" t="s">
        <v>175</v>
      </c>
      <c r="B12" s="124">
        <v>0</v>
      </c>
      <c r="C12" s="10" t="s">
        <v>159</v>
      </c>
      <c r="D12" s="124">
        <v>1.65656725210182</v>
      </c>
      <c r="E12" s="10" t="s">
        <v>159</v>
      </c>
      <c r="F12" s="124">
        <v>0</v>
      </c>
      <c r="G12" s="10" t="s">
        <v>159</v>
      </c>
      <c r="H12" s="124">
        <v>2.6824629526903898</v>
      </c>
      <c r="I12" s="10" t="s">
        <v>159</v>
      </c>
      <c r="J12" s="124">
        <v>2.03324884798629</v>
      </c>
      <c r="K12" s="10" t="s">
        <v>159</v>
      </c>
      <c r="L12" s="124">
        <v>7.2401412294162499</v>
      </c>
      <c r="M12" s="10" t="s">
        <v>159</v>
      </c>
      <c r="N12" s="124">
        <v>0.17932110188759101</v>
      </c>
      <c r="O12" s="10" t="s">
        <v>159</v>
      </c>
      <c r="P12" s="124">
        <v>0</v>
      </c>
      <c r="Q12" s="10" t="s">
        <v>241</v>
      </c>
      <c r="R12" s="124">
        <v>1.3758915853387299</v>
      </c>
      <c r="S12" s="10" t="s">
        <v>159</v>
      </c>
    </row>
    <row r="13" spans="1:19" x14ac:dyDescent="0.25">
      <c r="A13" s="12" t="s">
        <v>176</v>
      </c>
      <c r="B13" s="124">
        <v>0</v>
      </c>
      <c r="C13" s="10" t="s">
        <v>159</v>
      </c>
      <c r="D13" s="124">
        <v>1.44735009224309</v>
      </c>
      <c r="E13" s="10" t="s">
        <v>159</v>
      </c>
      <c r="F13" s="124">
        <v>0</v>
      </c>
      <c r="G13" s="10" t="s">
        <v>159</v>
      </c>
      <c r="H13" s="124">
        <v>2.4702568439926602</v>
      </c>
      <c r="I13" s="10" t="s">
        <v>159</v>
      </c>
      <c r="J13" s="124">
        <v>1.50696813187731</v>
      </c>
      <c r="K13" s="10" t="s">
        <v>159</v>
      </c>
      <c r="L13" s="124">
        <v>7.9025145255743201</v>
      </c>
      <c r="M13" s="10" t="s">
        <v>159</v>
      </c>
      <c r="N13" s="124">
        <v>0.16444567464221799</v>
      </c>
      <c r="O13" s="10" t="s">
        <v>159</v>
      </c>
      <c r="P13" s="124">
        <v>0</v>
      </c>
      <c r="Q13" s="10" t="s">
        <v>241</v>
      </c>
      <c r="R13" s="124">
        <v>1.2304857754010099</v>
      </c>
      <c r="S13" s="10" t="s">
        <v>159</v>
      </c>
    </row>
    <row r="14" spans="1:19" x14ac:dyDescent="0.25">
      <c r="A14" s="12" t="s">
        <v>177</v>
      </c>
      <c r="B14" s="124">
        <v>0.30823635200332</v>
      </c>
      <c r="C14" s="10" t="s">
        <v>159</v>
      </c>
      <c r="D14" s="124">
        <v>0</v>
      </c>
      <c r="E14" s="10" t="s">
        <v>179</v>
      </c>
      <c r="F14" s="124">
        <v>0</v>
      </c>
      <c r="G14" s="10" t="s">
        <v>159</v>
      </c>
      <c r="H14" s="124">
        <v>2.8271466099265399</v>
      </c>
      <c r="I14" s="10" t="s">
        <v>159</v>
      </c>
      <c r="J14" s="124">
        <v>1.3823310139164999</v>
      </c>
      <c r="K14" s="10" t="s">
        <v>159</v>
      </c>
      <c r="L14" s="124">
        <v>6.7558736682682001</v>
      </c>
      <c r="M14" s="10" t="s">
        <v>159</v>
      </c>
      <c r="N14" s="124">
        <v>0.151112617605834</v>
      </c>
      <c r="O14" s="10" t="s">
        <v>159</v>
      </c>
      <c r="P14" s="124">
        <v>0</v>
      </c>
      <c r="Q14" s="10" t="s">
        <v>241</v>
      </c>
      <c r="R14" s="124">
        <v>0.68344567602902195</v>
      </c>
      <c r="S14" s="10" t="s">
        <v>181</v>
      </c>
    </row>
    <row r="15" spans="1:19" x14ac:dyDescent="0.25">
      <c r="A15" s="12" t="s">
        <v>178</v>
      </c>
      <c r="B15" s="124">
        <v>0.259022478861621</v>
      </c>
      <c r="C15" s="10" t="s">
        <v>159</v>
      </c>
      <c r="D15" s="124">
        <v>0.575030739590914</v>
      </c>
      <c r="E15" s="10" t="s">
        <v>318</v>
      </c>
      <c r="F15" s="124">
        <v>0</v>
      </c>
      <c r="G15" s="10" t="s">
        <v>159</v>
      </c>
      <c r="H15" s="124">
        <v>2.7040614382254802</v>
      </c>
      <c r="I15" s="10" t="s">
        <v>159</v>
      </c>
      <c r="J15" s="124">
        <v>1.0648874401548301</v>
      </c>
      <c r="K15" s="10" t="s">
        <v>159</v>
      </c>
      <c r="L15" s="124">
        <v>5.89471507030445</v>
      </c>
      <c r="M15" s="10" t="s">
        <v>159</v>
      </c>
      <c r="N15" s="124">
        <v>0.14369006569801601</v>
      </c>
      <c r="O15" s="10" t="s">
        <v>159</v>
      </c>
      <c r="P15" s="124">
        <v>0</v>
      </c>
      <c r="Q15" s="10" t="s">
        <v>241</v>
      </c>
      <c r="R15" s="124">
        <v>0.883595627040896</v>
      </c>
      <c r="S15" s="10" t="s">
        <v>318</v>
      </c>
    </row>
    <row r="16" spans="1:19" x14ac:dyDescent="0.25">
      <c r="A16" s="12" t="s">
        <v>182</v>
      </c>
      <c r="B16" s="124">
        <v>0.22748740554156199</v>
      </c>
      <c r="C16" s="10" t="s">
        <v>159</v>
      </c>
      <c r="D16" s="124">
        <v>1.27007880182283</v>
      </c>
      <c r="E16" s="10" t="s">
        <v>318</v>
      </c>
      <c r="F16" s="124">
        <v>0</v>
      </c>
      <c r="G16" s="10" t="s">
        <v>159</v>
      </c>
      <c r="H16" s="124">
        <v>2.4512636335451998</v>
      </c>
      <c r="I16" s="10" t="s">
        <v>159</v>
      </c>
      <c r="J16" s="124">
        <v>1.0708930028215899</v>
      </c>
      <c r="K16" s="10" t="s">
        <v>159</v>
      </c>
      <c r="L16" s="124">
        <v>5.9352101812572302</v>
      </c>
      <c r="M16" s="10" t="s">
        <v>159</v>
      </c>
      <c r="N16" s="124">
        <v>0.15735328435283999</v>
      </c>
      <c r="O16" s="10" t="s">
        <v>159</v>
      </c>
      <c r="P16" s="124">
        <v>0</v>
      </c>
      <c r="Q16" s="10" t="s">
        <v>241</v>
      </c>
      <c r="R16" s="124">
        <v>1.15684184085512</v>
      </c>
      <c r="S16" s="10" t="s">
        <v>318</v>
      </c>
    </row>
    <row r="17" spans="1:19" x14ac:dyDescent="0.25">
      <c r="A17" s="12" t="s">
        <v>183</v>
      </c>
      <c r="B17" s="124">
        <v>0.28904996492699198</v>
      </c>
      <c r="C17" s="10" t="s">
        <v>159</v>
      </c>
      <c r="D17" s="124">
        <v>1.24501665519543</v>
      </c>
      <c r="E17" s="10" t="s">
        <v>318</v>
      </c>
      <c r="F17" s="124">
        <v>0</v>
      </c>
      <c r="G17" s="10" t="s">
        <v>159</v>
      </c>
      <c r="H17" s="124">
        <v>2.6914755458797699</v>
      </c>
      <c r="I17" s="10" t="s">
        <v>159</v>
      </c>
      <c r="J17" s="124">
        <v>1.3968536067983599</v>
      </c>
      <c r="K17" s="10" t="s">
        <v>159</v>
      </c>
      <c r="L17" s="124">
        <v>6.6879791968259097</v>
      </c>
      <c r="M17" s="10" t="s">
        <v>159</v>
      </c>
      <c r="N17" s="124">
        <v>0.151569370188955</v>
      </c>
      <c r="O17" s="10" t="s">
        <v>159</v>
      </c>
      <c r="P17" s="124">
        <v>0</v>
      </c>
      <c r="Q17" s="10" t="s">
        <v>241</v>
      </c>
      <c r="R17" s="124">
        <v>1.23296832689083</v>
      </c>
      <c r="S17" s="10" t="s">
        <v>318</v>
      </c>
    </row>
    <row r="18" spans="1:19" x14ac:dyDescent="0.25">
      <c r="A18" s="12" t="s">
        <v>184</v>
      </c>
      <c r="B18" s="124">
        <v>0.27494246069608003</v>
      </c>
      <c r="C18" s="10" t="s">
        <v>159</v>
      </c>
      <c r="D18" s="124">
        <v>1.1781136311501099</v>
      </c>
      <c r="E18" s="10" t="s">
        <v>318</v>
      </c>
      <c r="F18" s="124">
        <v>0</v>
      </c>
      <c r="G18" s="10" t="s">
        <v>159</v>
      </c>
      <c r="H18" s="124">
        <v>2.7559560832846399</v>
      </c>
      <c r="I18" s="10" t="s">
        <v>159</v>
      </c>
      <c r="J18" s="124">
        <v>1.23098893512535</v>
      </c>
      <c r="K18" s="10" t="s">
        <v>159</v>
      </c>
      <c r="L18" s="124">
        <v>6.5204854480911401</v>
      </c>
      <c r="M18" s="10" t="s">
        <v>159</v>
      </c>
      <c r="N18" s="124">
        <v>0.139850178522272</v>
      </c>
      <c r="O18" s="10" t="s">
        <v>159</v>
      </c>
      <c r="P18" s="124">
        <v>0</v>
      </c>
      <c r="Q18" s="10" t="s">
        <v>241</v>
      </c>
      <c r="R18" s="124">
        <v>1.19682807588929</v>
      </c>
      <c r="S18" s="10" t="s">
        <v>318</v>
      </c>
    </row>
    <row r="19" spans="1:19" x14ac:dyDescent="0.25">
      <c r="A19" s="12" t="s">
        <v>185</v>
      </c>
      <c r="B19" s="124">
        <v>0.38024181940312801</v>
      </c>
      <c r="C19" s="10" t="s">
        <v>159</v>
      </c>
      <c r="D19" s="124">
        <v>1.0895729843869999</v>
      </c>
      <c r="E19" s="10" t="s">
        <v>318</v>
      </c>
      <c r="F19" s="124">
        <v>0</v>
      </c>
      <c r="G19" s="10" t="s">
        <v>159</v>
      </c>
      <c r="H19" s="124">
        <v>2.6344367882293298</v>
      </c>
      <c r="I19" s="10" t="s">
        <v>159</v>
      </c>
      <c r="J19" s="124">
        <v>1.1364504413163801</v>
      </c>
      <c r="K19" s="10" t="s">
        <v>159</v>
      </c>
      <c r="L19" s="124">
        <v>6.3279189734032499</v>
      </c>
      <c r="M19" s="10" t="s">
        <v>159</v>
      </c>
      <c r="N19" s="124">
        <v>0.154544299349092</v>
      </c>
      <c r="O19" s="10" t="s">
        <v>159</v>
      </c>
      <c r="P19" s="124">
        <v>0</v>
      </c>
      <c r="Q19" s="10" t="s">
        <v>241</v>
      </c>
      <c r="R19" s="124">
        <v>1.1076198269183899</v>
      </c>
      <c r="S19" s="10" t="s">
        <v>318</v>
      </c>
    </row>
    <row r="20" spans="1:19" x14ac:dyDescent="0.25">
      <c r="A20" s="12" t="s">
        <v>186</v>
      </c>
      <c r="B20" s="124">
        <v>0.37357347013257602</v>
      </c>
      <c r="C20" s="10" t="s">
        <v>159</v>
      </c>
      <c r="D20" s="124">
        <v>1.29517689941384</v>
      </c>
      <c r="E20" s="10" t="s">
        <v>180</v>
      </c>
      <c r="F20" s="124">
        <v>2.2792319848856999</v>
      </c>
      <c r="G20" s="10" t="s">
        <v>187</v>
      </c>
      <c r="H20" s="124">
        <v>2.6975339336701398</v>
      </c>
      <c r="I20" s="10" t="s">
        <v>159</v>
      </c>
      <c r="J20" s="124">
        <v>1.23252419831049</v>
      </c>
      <c r="K20" s="10" t="s">
        <v>159</v>
      </c>
      <c r="L20" s="124">
        <v>6.2385971176861101</v>
      </c>
      <c r="M20" s="10" t="s">
        <v>159</v>
      </c>
      <c r="N20" s="124">
        <v>0.13538969773102399</v>
      </c>
      <c r="O20" s="10" t="s">
        <v>159</v>
      </c>
      <c r="P20" s="124">
        <v>0</v>
      </c>
      <c r="Q20" s="10" t="s">
        <v>241</v>
      </c>
      <c r="R20" s="124">
        <v>1.26211550196933</v>
      </c>
      <c r="S20" s="10" t="s">
        <v>159</v>
      </c>
    </row>
    <row r="21" spans="1:19" x14ac:dyDescent="0.25">
      <c r="A21" s="12" t="s">
        <v>188</v>
      </c>
      <c r="B21" s="124">
        <v>0.38723559775132299</v>
      </c>
      <c r="C21" s="10" t="s">
        <v>159</v>
      </c>
      <c r="D21" s="124">
        <v>1.4742725345555401</v>
      </c>
      <c r="E21" s="10" t="s">
        <v>159</v>
      </c>
      <c r="F21" s="124">
        <v>1.63460765605474</v>
      </c>
      <c r="G21" s="10" t="s">
        <v>159</v>
      </c>
      <c r="H21" s="124">
        <v>2.8836208791159499</v>
      </c>
      <c r="I21" s="10" t="s">
        <v>159</v>
      </c>
      <c r="J21" s="124">
        <v>1.4731616790973701</v>
      </c>
      <c r="K21" s="10" t="s">
        <v>159</v>
      </c>
      <c r="L21" s="124">
        <v>6.5147435476456304</v>
      </c>
      <c r="M21" s="10" t="s">
        <v>159</v>
      </c>
      <c r="N21" s="124">
        <v>0.12898766370835399</v>
      </c>
      <c r="O21" s="10" t="s">
        <v>159</v>
      </c>
      <c r="P21" s="124">
        <v>0</v>
      </c>
      <c r="Q21" s="10" t="s">
        <v>241</v>
      </c>
      <c r="R21" s="124">
        <v>1.36591111623913</v>
      </c>
      <c r="S21" s="10" t="s">
        <v>159</v>
      </c>
    </row>
    <row r="22" spans="1:19" x14ac:dyDescent="0.25">
      <c r="A22" s="12" t="s">
        <v>189</v>
      </c>
      <c r="B22" s="124">
        <v>0.37407099530045002</v>
      </c>
      <c r="C22" s="10" t="s">
        <v>159</v>
      </c>
      <c r="D22" s="124">
        <v>1.68790345349297</v>
      </c>
      <c r="E22" s="10" t="s">
        <v>159</v>
      </c>
      <c r="F22" s="124">
        <v>1.65122336511176</v>
      </c>
      <c r="G22" s="10" t="s">
        <v>159</v>
      </c>
      <c r="H22" s="124">
        <v>2.7726634313587701</v>
      </c>
      <c r="I22" s="10" t="s">
        <v>159</v>
      </c>
      <c r="J22" s="124">
        <v>1.6938515048666201</v>
      </c>
      <c r="K22" s="10" t="s">
        <v>159</v>
      </c>
      <c r="L22" s="124">
        <v>6.5264052870559404</v>
      </c>
      <c r="M22" s="10" t="s">
        <v>159</v>
      </c>
      <c r="N22" s="124">
        <v>0.114065939884139</v>
      </c>
      <c r="O22" s="10" t="s">
        <v>159</v>
      </c>
      <c r="P22" s="124">
        <v>0</v>
      </c>
      <c r="Q22" s="10" t="s">
        <v>241</v>
      </c>
      <c r="R22" s="124">
        <v>1.4187736912178499</v>
      </c>
      <c r="S22" s="10" t="s">
        <v>159</v>
      </c>
    </row>
    <row r="23" spans="1:19" x14ac:dyDescent="0.25">
      <c r="A23" s="12" t="s">
        <v>190</v>
      </c>
      <c r="B23" s="124">
        <v>0.41439787906597297</v>
      </c>
      <c r="C23" s="10" t="s">
        <v>159</v>
      </c>
      <c r="D23" s="124">
        <v>1.6602719817434199</v>
      </c>
      <c r="E23" s="10" t="s">
        <v>159</v>
      </c>
      <c r="F23" s="124">
        <v>1.60127433527062</v>
      </c>
      <c r="G23" s="10" t="s">
        <v>159</v>
      </c>
      <c r="H23" s="124">
        <v>3.0235898053502299</v>
      </c>
      <c r="I23" s="10" t="s">
        <v>159</v>
      </c>
      <c r="J23" s="124">
        <v>1.5392380832617201</v>
      </c>
      <c r="K23" s="10" t="s">
        <v>159</v>
      </c>
      <c r="L23" s="124">
        <v>7.0328186311980803</v>
      </c>
      <c r="M23" s="10" t="s">
        <v>159</v>
      </c>
      <c r="N23" s="124">
        <v>0.11164462937629301</v>
      </c>
      <c r="O23" s="10" t="s">
        <v>159</v>
      </c>
      <c r="P23" s="124">
        <v>0</v>
      </c>
      <c r="Q23" s="10" t="s">
        <v>241</v>
      </c>
      <c r="R23" s="124">
        <v>1.4684431844196499</v>
      </c>
      <c r="S23" s="10" t="s">
        <v>159</v>
      </c>
    </row>
    <row r="24" spans="1:19" x14ac:dyDescent="0.25">
      <c r="A24" s="12" t="s">
        <v>191</v>
      </c>
      <c r="B24" s="124">
        <v>0.42408031627974702</v>
      </c>
      <c r="C24" s="10" t="s">
        <v>159</v>
      </c>
      <c r="D24" s="124">
        <v>1.7187581047669001</v>
      </c>
      <c r="E24" s="10" t="s">
        <v>159</v>
      </c>
      <c r="F24" s="124">
        <v>1.9090655716323699</v>
      </c>
      <c r="G24" s="10" t="s">
        <v>159</v>
      </c>
      <c r="H24" s="124">
        <v>3.0930562453073298</v>
      </c>
      <c r="I24" s="10" t="s">
        <v>159</v>
      </c>
      <c r="J24" s="124">
        <v>1.41061116458133</v>
      </c>
      <c r="K24" s="10" t="s">
        <v>159</v>
      </c>
      <c r="L24" s="124">
        <v>7.1988629264026001</v>
      </c>
      <c r="M24" s="10" t="s">
        <v>159</v>
      </c>
      <c r="N24" s="124">
        <v>0.12903341559030501</v>
      </c>
      <c r="O24" s="10" t="s">
        <v>255</v>
      </c>
      <c r="P24" s="124">
        <v>0</v>
      </c>
      <c r="Q24" s="10" t="s">
        <v>241</v>
      </c>
      <c r="R24" s="124">
        <v>1.49474648396608</v>
      </c>
      <c r="S24" s="10" t="s">
        <v>159</v>
      </c>
    </row>
    <row r="25" spans="1:19" x14ac:dyDescent="0.25">
      <c r="A25" s="12" t="s">
        <v>192</v>
      </c>
      <c r="B25" s="124">
        <v>0.452410667367315</v>
      </c>
      <c r="C25" s="10" t="s">
        <v>159</v>
      </c>
      <c r="D25" s="124">
        <v>1.6731042465671799</v>
      </c>
      <c r="E25" s="10" t="s">
        <v>159</v>
      </c>
      <c r="F25" s="124">
        <v>1.8178127593105</v>
      </c>
      <c r="G25" s="10" t="s">
        <v>159</v>
      </c>
      <c r="H25" s="124">
        <v>3.0739819517261799</v>
      </c>
      <c r="I25" s="10" t="s">
        <v>159</v>
      </c>
      <c r="J25" s="124">
        <v>1.5982293493989099</v>
      </c>
      <c r="K25" s="10" t="s">
        <v>159</v>
      </c>
      <c r="L25" s="124">
        <v>9.1051276047763992</v>
      </c>
      <c r="M25" s="10" t="s">
        <v>159</v>
      </c>
      <c r="N25" s="124">
        <v>0.260126082704143</v>
      </c>
      <c r="O25" s="10" t="s">
        <v>159</v>
      </c>
      <c r="P25" s="124">
        <v>0</v>
      </c>
      <c r="Q25" s="10" t="s">
        <v>241</v>
      </c>
      <c r="R25" s="124">
        <v>1.5446806325784199</v>
      </c>
      <c r="S25" s="10" t="s">
        <v>159</v>
      </c>
    </row>
    <row r="26" spans="1:19" x14ac:dyDescent="0.25">
      <c r="A26" s="12" t="s">
        <v>193</v>
      </c>
      <c r="B26" s="124">
        <v>0.27761524235810697</v>
      </c>
      <c r="C26" s="10" t="s">
        <v>159</v>
      </c>
      <c r="D26" s="124">
        <v>1.6080382505853901</v>
      </c>
      <c r="E26" s="10" t="s">
        <v>159</v>
      </c>
      <c r="F26" s="124">
        <v>1.61408325860782</v>
      </c>
      <c r="G26" s="10" t="s">
        <v>159</v>
      </c>
      <c r="H26" s="124">
        <v>3.1527092188448802</v>
      </c>
      <c r="I26" s="10" t="s">
        <v>159</v>
      </c>
      <c r="J26" s="124">
        <v>1.7786064074136101</v>
      </c>
      <c r="K26" s="10" t="s">
        <v>159</v>
      </c>
      <c r="L26" s="124">
        <v>10.255611905666299</v>
      </c>
      <c r="M26" s="10" t="s">
        <v>159</v>
      </c>
      <c r="N26" s="124">
        <v>0.28027409927004399</v>
      </c>
      <c r="O26" s="10" t="s">
        <v>159</v>
      </c>
      <c r="P26" s="124">
        <v>0</v>
      </c>
      <c r="Q26" s="10" t="s">
        <v>241</v>
      </c>
      <c r="R26" s="124">
        <v>1.5372865833169</v>
      </c>
      <c r="S26" s="10" t="s">
        <v>159</v>
      </c>
    </row>
    <row r="27" spans="1:19" x14ac:dyDescent="0.25">
      <c r="A27" s="12" t="s">
        <v>194</v>
      </c>
      <c r="B27" s="124">
        <v>0.51353347525741799</v>
      </c>
      <c r="C27" s="10" t="s">
        <v>159</v>
      </c>
      <c r="D27" s="124">
        <v>1.5934707999665201</v>
      </c>
      <c r="E27" s="10" t="s">
        <v>159</v>
      </c>
      <c r="F27" s="124">
        <v>1.2026532528234799</v>
      </c>
      <c r="G27" s="10" t="s">
        <v>159</v>
      </c>
      <c r="H27" s="124">
        <v>2.73876066947305</v>
      </c>
      <c r="I27" s="10" t="s">
        <v>159</v>
      </c>
      <c r="J27" s="124">
        <v>1.6771083607205199</v>
      </c>
      <c r="K27" s="10" t="s">
        <v>159</v>
      </c>
      <c r="L27" s="124">
        <v>9.4190985280050992</v>
      </c>
      <c r="M27" s="10" t="s">
        <v>159</v>
      </c>
      <c r="N27" s="124">
        <v>0.290903707305811</v>
      </c>
      <c r="O27" s="10" t="s">
        <v>159</v>
      </c>
      <c r="P27" s="124">
        <v>0</v>
      </c>
      <c r="Q27" s="10" t="s">
        <v>241</v>
      </c>
      <c r="R27" s="124">
        <v>1.42653355929407</v>
      </c>
      <c r="S27" s="10" t="s">
        <v>159</v>
      </c>
    </row>
    <row r="28" spans="1:19" x14ac:dyDescent="0.25">
      <c r="A28" s="12" t="s">
        <v>196</v>
      </c>
      <c r="B28" s="124">
        <v>0.62858175434973396</v>
      </c>
      <c r="C28" s="10" t="s">
        <v>159</v>
      </c>
      <c r="D28" s="124">
        <v>1.61774973783847</v>
      </c>
      <c r="E28" s="10" t="s">
        <v>159</v>
      </c>
      <c r="F28" s="124">
        <v>0.78567208207557004</v>
      </c>
      <c r="G28" s="10" t="s">
        <v>159</v>
      </c>
      <c r="H28" s="124">
        <v>2.7188996390279598</v>
      </c>
      <c r="I28" s="10" t="s">
        <v>159</v>
      </c>
      <c r="J28" s="124">
        <v>1.8782169263683</v>
      </c>
      <c r="K28" s="10" t="s">
        <v>159</v>
      </c>
      <c r="L28" s="124">
        <v>10.2119150036362</v>
      </c>
      <c r="M28" s="10" t="s">
        <v>159</v>
      </c>
      <c r="N28" s="124">
        <v>0.34004920577205999</v>
      </c>
      <c r="O28" s="10" t="s">
        <v>159</v>
      </c>
      <c r="P28" s="124">
        <v>0</v>
      </c>
      <c r="Q28" s="10" t="s">
        <v>241</v>
      </c>
      <c r="R28" s="124">
        <v>1.4528428758668099</v>
      </c>
      <c r="S28" s="10" t="s">
        <v>159</v>
      </c>
    </row>
    <row r="29" spans="1:19" x14ac:dyDescent="0.25">
      <c r="A29" s="12" t="s">
        <v>197</v>
      </c>
      <c r="B29" s="124">
        <v>1.10995305780783</v>
      </c>
      <c r="C29" s="10" t="s">
        <v>159</v>
      </c>
      <c r="D29" s="124">
        <v>1.6789149073295699</v>
      </c>
      <c r="E29" s="10" t="s">
        <v>159</v>
      </c>
      <c r="F29" s="124">
        <v>0.741475936682918</v>
      </c>
      <c r="G29" s="10" t="s">
        <v>159</v>
      </c>
      <c r="H29" s="124">
        <v>2.6233475849692498</v>
      </c>
      <c r="I29" s="10" t="s">
        <v>159</v>
      </c>
      <c r="J29" s="124">
        <v>2.23028262718619</v>
      </c>
      <c r="K29" s="10" t="s">
        <v>159</v>
      </c>
      <c r="L29" s="124">
        <v>10.281562609343901</v>
      </c>
      <c r="M29" s="10" t="s">
        <v>159</v>
      </c>
      <c r="N29" s="124">
        <v>0.42654999967443002</v>
      </c>
      <c r="O29" s="10" t="s">
        <v>159</v>
      </c>
      <c r="P29" s="124">
        <v>0</v>
      </c>
      <c r="Q29" s="10" t="s">
        <v>241</v>
      </c>
      <c r="R29" s="124">
        <v>1.5055928582795599</v>
      </c>
      <c r="S29" s="10" t="s">
        <v>159</v>
      </c>
    </row>
    <row r="30" spans="1:19" x14ac:dyDescent="0.25">
      <c r="A30" s="12" t="s">
        <v>199</v>
      </c>
      <c r="B30" s="124">
        <v>5.4654919478464397</v>
      </c>
      <c r="C30" s="10" t="s">
        <v>159</v>
      </c>
      <c r="D30" s="124">
        <v>1.58692993803601</v>
      </c>
      <c r="E30" s="10" t="s">
        <v>159</v>
      </c>
      <c r="F30" s="124">
        <v>0.46408439344421698</v>
      </c>
      <c r="G30" s="10" t="s">
        <v>159</v>
      </c>
      <c r="H30" s="124">
        <v>2.4136517765359602</v>
      </c>
      <c r="I30" s="10" t="s">
        <v>159</v>
      </c>
      <c r="J30" s="124">
        <v>1.8576256848047601</v>
      </c>
      <c r="K30" s="10" t="s">
        <v>159</v>
      </c>
      <c r="L30" s="124">
        <v>10.1979767125504</v>
      </c>
      <c r="M30" s="10" t="s">
        <v>159</v>
      </c>
      <c r="N30" s="124">
        <v>0.39669980422034301</v>
      </c>
      <c r="O30" s="10" t="s">
        <v>159</v>
      </c>
      <c r="P30" s="124">
        <v>0</v>
      </c>
      <c r="Q30" s="10" t="s">
        <v>241</v>
      </c>
      <c r="R30" s="124">
        <v>1.4157154389950499</v>
      </c>
      <c r="S30" s="10" t="s">
        <v>159</v>
      </c>
    </row>
    <row r="31" spans="1:19" x14ac:dyDescent="0.25">
      <c r="A31" s="12" t="s">
        <v>200</v>
      </c>
      <c r="B31" s="124">
        <v>7.5574300709656796</v>
      </c>
      <c r="C31" s="10" t="s">
        <v>201</v>
      </c>
      <c r="D31" s="124">
        <v>1.51818043826407</v>
      </c>
      <c r="E31" s="10" t="s">
        <v>159</v>
      </c>
      <c r="F31" s="124">
        <v>0.42008758098313198</v>
      </c>
      <c r="G31" s="10" t="s">
        <v>159</v>
      </c>
      <c r="H31" s="124">
        <v>2.3470351284008699</v>
      </c>
      <c r="I31" s="10" t="s">
        <v>159</v>
      </c>
      <c r="J31" s="124">
        <v>1.81522338734733</v>
      </c>
      <c r="K31" s="10" t="s">
        <v>159</v>
      </c>
      <c r="L31" s="124">
        <v>10.6795366407885</v>
      </c>
      <c r="M31" s="10" t="s">
        <v>159</v>
      </c>
      <c r="N31" s="124">
        <v>0.37722903501570199</v>
      </c>
      <c r="O31" s="10" t="s">
        <v>159</v>
      </c>
      <c r="P31" s="124">
        <v>0</v>
      </c>
      <c r="Q31" s="10" t="s">
        <v>241</v>
      </c>
      <c r="R31" s="124">
        <v>1.4014108162876</v>
      </c>
      <c r="S31" s="10" t="s">
        <v>201</v>
      </c>
    </row>
    <row r="32" spans="1:19" x14ac:dyDescent="0.25">
      <c r="A32" s="15" t="s">
        <v>203</v>
      </c>
      <c r="B32" s="125">
        <v>11.2111486850324</v>
      </c>
      <c r="C32" s="14" t="s">
        <v>159</v>
      </c>
      <c r="D32" s="125">
        <v>1.2927087749267601</v>
      </c>
      <c r="E32" s="14" t="s">
        <v>159</v>
      </c>
      <c r="F32" s="125">
        <v>3.9803871403651501</v>
      </c>
      <c r="G32" s="14" t="s">
        <v>159</v>
      </c>
      <c r="H32" s="125">
        <v>2.0769407086334999</v>
      </c>
      <c r="I32" s="14" t="s">
        <v>159</v>
      </c>
      <c r="J32" s="125">
        <v>1.9377635552765999</v>
      </c>
      <c r="K32" s="14" t="s">
        <v>159</v>
      </c>
      <c r="L32" s="125">
        <v>10.0169861322542</v>
      </c>
      <c r="M32" s="14" t="s">
        <v>159</v>
      </c>
      <c r="N32" s="125">
        <v>0.33940336986844699</v>
      </c>
      <c r="O32" s="14" t="s">
        <v>159</v>
      </c>
      <c r="P32" s="125">
        <v>0</v>
      </c>
      <c r="Q32" s="14" t="s">
        <v>241</v>
      </c>
      <c r="R32" s="125">
        <v>1.44299382081876</v>
      </c>
      <c r="S32" s="14" t="s">
        <v>159</v>
      </c>
    </row>
    <row r="34" spans="1:2" x14ac:dyDescent="0.25">
      <c r="A34" s="16" t="s">
        <v>204</v>
      </c>
      <c r="B34" s="16" t="s">
        <v>218</v>
      </c>
    </row>
    <row r="36" spans="1:2" x14ac:dyDescent="0.25">
      <c r="B36" s="16" t="s">
        <v>319</v>
      </c>
    </row>
    <row r="37" spans="1:2" x14ac:dyDescent="0.25">
      <c r="B37" s="16" t="s">
        <v>320</v>
      </c>
    </row>
    <row r="38" spans="1:2" x14ac:dyDescent="0.25">
      <c r="B38" s="16" t="s">
        <v>321</v>
      </c>
    </row>
    <row r="40" spans="1:2" x14ac:dyDescent="0.25">
      <c r="B40" s="16" t="s">
        <v>322</v>
      </c>
    </row>
    <row r="41" spans="1:2" x14ac:dyDescent="0.25">
      <c r="B41" s="16" t="s">
        <v>210</v>
      </c>
    </row>
    <row r="42" spans="1:2" x14ac:dyDescent="0.25">
      <c r="B42" s="16" t="s">
        <v>244</v>
      </c>
    </row>
    <row r="43" spans="1:2" x14ac:dyDescent="0.25">
      <c r="B43" s="16" t="s">
        <v>211</v>
      </c>
    </row>
    <row r="44" spans="1:2" x14ac:dyDescent="0.25">
      <c r="B44" s="16" t="s">
        <v>212</v>
      </c>
    </row>
    <row r="47" spans="1:2" x14ac:dyDescent="0.25">
      <c r="A47" s="17" t="str">
        <f>HYPERLINK("#'KENO 9'!A2", "&lt;&lt;&lt; Previous table")</f>
        <v>&lt;&lt;&lt; Previous table</v>
      </c>
    </row>
    <row r="48" spans="1:2" x14ac:dyDescent="0.25">
      <c r="A48" s="17" t="str">
        <f>HYPERLINK("#'KENO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S44"/>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HYPERLINK("#'INDEX'!B61", "Link to index")</f>
        <v>Link to index</v>
      </c>
    </row>
    <row r="2" spans="1:19" ht="15.75" customHeight="1" x14ac:dyDescent="0.25">
      <c r="A2" s="287" t="s">
        <v>328</v>
      </c>
      <c r="B2" s="286"/>
      <c r="C2" s="286"/>
      <c r="D2" s="286"/>
      <c r="E2" s="286"/>
      <c r="F2" s="286"/>
      <c r="G2" s="286"/>
      <c r="H2" s="286"/>
      <c r="I2" s="286"/>
      <c r="J2" s="286"/>
      <c r="K2" s="286"/>
      <c r="L2" s="286"/>
      <c r="M2" s="286"/>
      <c r="N2" s="286"/>
      <c r="O2" s="286"/>
      <c r="P2" s="286"/>
      <c r="Q2" s="286"/>
      <c r="R2" s="286"/>
      <c r="S2" s="286"/>
    </row>
    <row r="3" spans="1:19" ht="15.75" customHeight="1" x14ac:dyDescent="0.25">
      <c r="A3" s="287" t="s">
        <v>79</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126">
        <v>0</v>
      </c>
      <c r="C7" s="10" t="s">
        <v>179</v>
      </c>
      <c r="D7" s="126">
        <v>0</v>
      </c>
      <c r="E7" s="10" t="s">
        <v>179</v>
      </c>
      <c r="F7" s="126">
        <v>0</v>
      </c>
      <c r="G7" s="10" t="s">
        <v>179</v>
      </c>
      <c r="H7" s="126">
        <v>0</v>
      </c>
      <c r="I7" s="10" t="s">
        <v>179</v>
      </c>
      <c r="J7" s="126">
        <v>0</v>
      </c>
      <c r="K7" s="10" t="s">
        <v>179</v>
      </c>
      <c r="L7" s="126">
        <v>0.54500000000000004</v>
      </c>
      <c r="M7" s="10" t="s">
        <v>180</v>
      </c>
      <c r="N7" s="126">
        <v>0</v>
      </c>
      <c r="O7" s="10" t="s">
        <v>179</v>
      </c>
      <c r="P7" s="126">
        <v>0</v>
      </c>
      <c r="Q7" s="10" t="s">
        <v>241</v>
      </c>
      <c r="R7" s="126">
        <v>0.54500000000000004</v>
      </c>
      <c r="S7" s="10" t="s">
        <v>181</v>
      </c>
    </row>
    <row r="8" spans="1:19" x14ac:dyDescent="0.25">
      <c r="A8" s="12" t="s">
        <v>171</v>
      </c>
      <c r="B8" s="126">
        <v>0</v>
      </c>
      <c r="C8" s="10" t="s">
        <v>179</v>
      </c>
      <c r="D8" s="126">
        <v>0</v>
      </c>
      <c r="E8" s="10" t="s">
        <v>179</v>
      </c>
      <c r="F8" s="126">
        <v>0</v>
      </c>
      <c r="G8" s="10" t="s">
        <v>179</v>
      </c>
      <c r="H8" s="126">
        <v>0</v>
      </c>
      <c r="I8" s="10" t="s">
        <v>179</v>
      </c>
      <c r="J8" s="126">
        <v>0</v>
      </c>
      <c r="K8" s="10" t="s">
        <v>179</v>
      </c>
      <c r="L8" s="126">
        <v>2.1520000000000001</v>
      </c>
      <c r="M8" s="10" t="s">
        <v>159</v>
      </c>
      <c r="N8" s="126">
        <v>0</v>
      </c>
      <c r="O8" s="10" t="s">
        <v>179</v>
      </c>
      <c r="P8" s="126">
        <v>0</v>
      </c>
      <c r="Q8" s="10" t="s">
        <v>241</v>
      </c>
      <c r="R8" s="126">
        <v>2.1520000000000001</v>
      </c>
      <c r="S8" s="10" t="s">
        <v>181</v>
      </c>
    </row>
    <row r="9" spans="1:19" x14ac:dyDescent="0.25">
      <c r="A9" s="12" t="s">
        <v>172</v>
      </c>
      <c r="B9" s="126">
        <v>0</v>
      </c>
      <c r="C9" s="10" t="s">
        <v>179</v>
      </c>
      <c r="D9" s="126">
        <v>0</v>
      </c>
      <c r="E9" s="10" t="s">
        <v>179</v>
      </c>
      <c r="F9" s="126">
        <v>0</v>
      </c>
      <c r="G9" s="10" t="s">
        <v>179</v>
      </c>
      <c r="H9" s="126">
        <v>0</v>
      </c>
      <c r="I9" s="10" t="s">
        <v>179</v>
      </c>
      <c r="J9" s="126">
        <v>0</v>
      </c>
      <c r="K9" s="10" t="s">
        <v>179</v>
      </c>
      <c r="L9" s="126">
        <v>2.7489430000000001</v>
      </c>
      <c r="M9" s="10" t="s">
        <v>159</v>
      </c>
      <c r="N9" s="126">
        <v>0</v>
      </c>
      <c r="O9" s="10" t="s">
        <v>179</v>
      </c>
      <c r="P9" s="126">
        <v>0</v>
      </c>
      <c r="Q9" s="10" t="s">
        <v>241</v>
      </c>
      <c r="R9" s="126">
        <v>2.7489430000000001</v>
      </c>
      <c r="S9" s="10" t="s">
        <v>181</v>
      </c>
    </row>
    <row r="10" spans="1:19" x14ac:dyDescent="0.25">
      <c r="A10" s="12" t="s">
        <v>173</v>
      </c>
      <c r="B10" s="126">
        <v>0</v>
      </c>
      <c r="C10" s="10" t="s">
        <v>179</v>
      </c>
      <c r="D10" s="126">
        <v>17.815000000000001</v>
      </c>
      <c r="E10" s="10" t="s">
        <v>159</v>
      </c>
      <c r="F10" s="126">
        <v>0</v>
      </c>
      <c r="G10" s="10" t="s">
        <v>179</v>
      </c>
      <c r="H10" s="126">
        <v>7.7226414600000002</v>
      </c>
      <c r="I10" s="10" t="s">
        <v>159</v>
      </c>
      <c r="J10" s="126">
        <v>0</v>
      </c>
      <c r="K10" s="10" t="s">
        <v>179</v>
      </c>
      <c r="L10" s="126">
        <v>2.5476640000000002</v>
      </c>
      <c r="M10" s="10" t="s">
        <v>159</v>
      </c>
      <c r="N10" s="126">
        <v>0</v>
      </c>
      <c r="O10" s="10" t="s">
        <v>179</v>
      </c>
      <c r="P10" s="126">
        <v>0</v>
      </c>
      <c r="Q10" s="10" t="s">
        <v>241</v>
      </c>
      <c r="R10" s="126">
        <v>28.085305460000001</v>
      </c>
      <c r="S10" s="10" t="s">
        <v>181</v>
      </c>
    </row>
    <row r="11" spans="1:19" x14ac:dyDescent="0.25">
      <c r="A11" s="12" t="s">
        <v>174</v>
      </c>
      <c r="B11" s="126">
        <v>0</v>
      </c>
      <c r="C11" s="10" t="s">
        <v>179</v>
      </c>
      <c r="D11" s="126">
        <v>16.044</v>
      </c>
      <c r="E11" s="10" t="s">
        <v>159</v>
      </c>
      <c r="F11" s="126">
        <v>0</v>
      </c>
      <c r="G11" s="10" t="s">
        <v>179</v>
      </c>
      <c r="H11" s="126">
        <v>10.481852999999999</v>
      </c>
      <c r="I11" s="10" t="s">
        <v>159</v>
      </c>
      <c r="J11" s="126">
        <v>0</v>
      </c>
      <c r="K11" s="10" t="s">
        <v>179</v>
      </c>
      <c r="L11" s="126">
        <v>2.703919</v>
      </c>
      <c r="M11" s="10" t="s">
        <v>159</v>
      </c>
      <c r="N11" s="126">
        <v>0</v>
      </c>
      <c r="O11" s="10" t="s">
        <v>179</v>
      </c>
      <c r="P11" s="126">
        <v>0</v>
      </c>
      <c r="Q11" s="10" t="s">
        <v>241</v>
      </c>
      <c r="R11" s="126">
        <v>29.229772000000001</v>
      </c>
      <c r="S11" s="10" t="s">
        <v>181</v>
      </c>
    </row>
    <row r="12" spans="1:19" x14ac:dyDescent="0.25">
      <c r="A12" s="12" t="s">
        <v>175</v>
      </c>
      <c r="B12" s="126">
        <v>0</v>
      </c>
      <c r="C12" s="10" t="s">
        <v>179</v>
      </c>
      <c r="D12" s="126">
        <v>16.337</v>
      </c>
      <c r="E12" s="10" t="s">
        <v>159</v>
      </c>
      <c r="F12" s="126">
        <v>0</v>
      </c>
      <c r="G12" s="10" t="s">
        <v>179</v>
      </c>
      <c r="H12" s="126">
        <v>10.832390999999999</v>
      </c>
      <c r="I12" s="10" t="s">
        <v>159</v>
      </c>
      <c r="J12" s="126">
        <v>0</v>
      </c>
      <c r="K12" s="10" t="s">
        <v>179</v>
      </c>
      <c r="L12" s="126">
        <v>2.559564</v>
      </c>
      <c r="M12" s="10" t="s">
        <v>159</v>
      </c>
      <c r="N12" s="126">
        <v>2.2609600799999998</v>
      </c>
      <c r="O12" s="10" t="s">
        <v>159</v>
      </c>
      <c r="P12" s="126">
        <v>0</v>
      </c>
      <c r="Q12" s="10" t="s">
        <v>241</v>
      </c>
      <c r="R12" s="126">
        <v>31.989915079999999</v>
      </c>
      <c r="S12" s="10" t="s">
        <v>181</v>
      </c>
    </row>
    <row r="13" spans="1:19" x14ac:dyDescent="0.25">
      <c r="A13" s="12" t="s">
        <v>176</v>
      </c>
      <c r="B13" s="126">
        <v>0</v>
      </c>
      <c r="C13" s="10" t="s">
        <v>179</v>
      </c>
      <c r="D13" s="126">
        <v>7.4720000000000004</v>
      </c>
      <c r="E13" s="10" t="s">
        <v>159</v>
      </c>
      <c r="F13" s="126">
        <v>0</v>
      </c>
      <c r="G13" s="10" t="s">
        <v>179</v>
      </c>
      <c r="H13" s="126">
        <v>5.5533887599999998</v>
      </c>
      <c r="I13" s="10" t="s">
        <v>159</v>
      </c>
      <c r="J13" s="126">
        <v>0</v>
      </c>
      <c r="K13" s="10" t="s">
        <v>179</v>
      </c>
      <c r="L13" s="126">
        <v>2.6633110000000002</v>
      </c>
      <c r="M13" s="10" t="s">
        <v>159</v>
      </c>
      <c r="N13" s="126">
        <v>1.6619853200000001</v>
      </c>
      <c r="O13" s="10" t="s">
        <v>159</v>
      </c>
      <c r="P13" s="126">
        <v>0</v>
      </c>
      <c r="Q13" s="10" t="s">
        <v>241</v>
      </c>
      <c r="R13" s="126">
        <v>17.350685080000002</v>
      </c>
      <c r="S13" s="10" t="s">
        <v>181</v>
      </c>
    </row>
    <row r="14" spans="1:19" x14ac:dyDescent="0.25">
      <c r="A14" s="12" t="s">
        <v>177</v>
      </c>
      <c r="B14" s="126">
        <v>0</v>
      </c>
      <c r="C14" s="10" t="s">
        <v>179</v>
      </c>
      <c r="D14" s="126">
        <v>7.5220000000000002</v>
      </c>
      <c r="E14" s="10" t="s">
        <v>159</v>
      </c>
      <c r="F14" s="126">
        <v>0</v>
      </c>
      <c r="G14" s="10" t="s">
        <v>179</v>
      </c>
      <c r="H14" s="126">
        <v>6.7840601200000004</v>
      </c>
      <c r="I14" s="10" t="s">
        <v>159</v>
      </c>
      <c r="J14" s="126">
        <v>0</v>
      </c>
      <c r="K14" s="10" t="s">
        <v>179</v>
      </c>
      <c r="L14" s="126">
        <v>1.124309</v>
      </c>
      <c r="M14" s="10" t="s">
        <v>159</v>
      </c>
      <c r="N14" s="126">
        <v>1.5992808700000001</v>
      </c>
      <c r="O14" s="10" t="s">
        <v>159</v>
      </c>
      <c r="P14" s="126">
        <v>0</v>
      </c>
      <c r="Q14" s="10" t="s">
        <v>241</v>
      </c>
      <c r="R14" s="126">
        <v>17.029649989999999</v>
      </c>
      <c r="S14" s="10" t="s">
        <v>181</v>
      </c>
    </row>
    <row r="15" spans="1:19" x14ac:dyDescent="0.25">
      <c r="A15" s="12" t="s">
        <v>178</v>
      </c>
      <c r="B15" s="126">
        <v>0</v>
      </c>
      <c r="C15" s="10" t="s">
        <v>179</v>
      </c>
      <c r="D15" s="126">
        <v>7.3449999999999998</v>
      </c>
      <c r="E15" s="10" t="s">
        <v>159</v>
      </c>
      <c r="F15" s="126">
        <v>0</v>
      </c>
      <c r="G15" s="10" t="s">
        <v>179</v>
      </c>
      <c r="H15" s="126">
        <v>9.4813975300000006</v>
      </c>
      <c r="I15" s="10" t="s">
        <v>159</v>
      </c>
      <c r="J15" s="126">
        <v>0</v>
      </c>
      <c r="K15" s="10" t="s">
        <v>179</v>
      </c>
      <c r="L15" s="126">
        <v>1.1890000000000001</v>
      </c>
      <c r="M15" s="10" t="s">
        <v>159</v>
      </c>
      <c r="N15" s="126">
        <v>1.5992808700000001</v>
      </c>
      <c r="O15" s="10" t="s">
        <v>159</v>
      </c>
      <c r="P15" s="126">
        <v>0</v>
      </c>
      <c r="Q15" s="10" t="s">
        <v>241</v>
      </c>
      <c r="R15" s="126">
        <v>19.614678399999999</v>
      </c>
      <c r="S15" s="10" t="s">
        <v>181</v>
      </c>
    </row>
    <row r="16" spans="1:19" x14ac:dyDescent="0.25">
      <c r="A16" s="12" t="s">
        <v>182</v>
      </c>
      <c r="B16" s="126">
        <v>0</v>
      </c>
      <c r="C16" s="10" t="s">
        <v>179</v>
      </c>
      <c r="D16" s="126">
        <v>7.4850000000000003</v>
      </c>
      <c r="E16" s="10" t="s">
        <v>159</v>
      </c>
      <c r="F16" s="126">
        <v>0</v>
      </c>
      <c r="G16" s="10" t="s">
        <v>179</v>
      </c>
      <c r="H16" s="126">
        <v>11.336592339999999</v>
      </c>
      <c r="I16" s="10" t="s">
        <v>159</v>
      </c>
      <c r="J16" s="126">
        <v>0</v>
      </c>
      <c r="K16" s="10" t="s">
        <v>179</v>
      </c>
      <c r="L16" s="126">
        <v>1.194</v>
      </c>
      <c r="M16" s="10" t="s">
        <v>159</v>
      </c>
      <c r="N16" s="126">
        <v>1.6214604800000001</v>
      </c>
      <c r="O16" s="10" t="s">
        <v>159</v>
      </c>
      <c r="P16" s="126">
        <v>0</v>
      </c>
      <c r="Q16" s="10" t="s">
        <v>241</v>
      </c>
      <c r="R16" s="126">
        <v>21.637052820000001</v>
      </c>
      <c r="S16" s="10" t="s">
        <v>181</v>
      </c>
    </row>
    <row r="17" spans="1:19" x14ac:dyDescent="0.25">
      <c r="A17" s="12" t="s">
        <v>183</v>
      </c>
      <c r="B17" s="126">
        <v>0</v>
      </c>
      <c r="C17" s="10" t="s">
        <v>179</v>
      </c>
      <c r="D17" s="126">
        <v>7.681</v>
      </c>
      <c r="E17" s="10" t="s">
        <v>159</v>
      </c>
      <c r="F17" s="126">
        <v>0</v>
      </c>
      <c r="G17" s="10" t="s">
        <v>179</v>
      </c>
      <c r="H17" s="126">
        <v>13.416582630000001</v>
      </c>
      <c r="I17" s="10" t="s">
        <v>159</v>
      </c>
      <c r="J17" s="126">
        <v>0</v>
      </c>
      <c r="K17" s="10" t="s">
        <v>179</v>
      </c>
      <c r="L17" s="126">
        <v>1.4590000000000001</v>
      </c>
      <c r="M17" s="10" t="s">
        <v>159</v>
      </c>
      <c r="N17" s="126">
        <v>1.5903590599999999</v>
      </c>
      <c r="O17" s="10" t="s">
        <v>159</v>
      </c>
      <c r="P17" s="126">
        <v>0</v>
      </c>
      <c r="Q17" s="10" t="s">
        <v>241</v>
      </c>
      <c r="R17" s="126">
        <v>24.146941689999998</v>
      </c>
      <c r="S17" s="10" t="s">
        <v>181</v>
      </c>
    </row>
    <row r="18" spans="1:19" x14ac:dyDescent="0.25">
      <c r="A18" s="12" t="s">
        <v>184</v>
      </c>
      <c r="B18" s="126">
        <v>0</v>
      </c>
      <c r="C18" s="10" t="s">
        <v>179</v>
      </c>
      <c r="D18" s="126">
        <v>7.4770000000000003</v>
      </c>
      <c r="E18" s="10" t="s">
        <v>159</v>
      </c>
      <c r="F18" s="126">
        <v>0</v>
      </c>
      <c r="G18" s="10" t="s">
        <v>179</v>
      </c>
      <c r="H18" s="126">
        <v>14.3046866</v>
      </c>
      <c r="I18" s="10" t="s">
        <v>159</v>
      </c>
      <c r="J18" s="126">
        <v>0</v>
      </c>
      <c r="K18" s="10" t="s">
        <v>179</v>
      </c>
      <c r="L18" s="126">
        <v>1.4510000000000001</v>
      </c>
      <c r="M18" s="10" t="s">
        <v>159</v>
      </c>
      <c r="N18" s="126">
        <v>1.5</v>
      </c>
      <c r="O18" s="10" t="s">
        <v>159</v>
      </c>
      <c r="P18" s="126">
        <v>0</v>
      </c>
      <c r="Q18" s="10" t="s">
        <v>241</v>
      </c>
      <c r="R18" s="126">
        <v>24.732686600000001</v>
      </c>
      <c r="S18" s="10" t="s">
        <v>181</v>
      </c>
    </row>
    <row r="19" spans="1:19" x14ac:dyDescent="0.25">
      <c r="A19" s="12" t="s">
        <v>185</v>
      </c>
      <c r="B19" s="126">
        <v>0</v>
      </c>
      <c r="C19" s="10" t="s">
        <v>179</v>
      </c>
      <c r="D19" s="126">
        <v>7.6950000000000003</v>
      </c>
      <c r="E19" s="10" t="s">
        <v>159</v>
      </c>
      <c r="F19" s="126">
        <v>0</v>
      </c>
      <c r="G19" s="10" t="s">
        <v>179</v>
      </c>
      <c r="H19" s="126">
        <v>13.36826683</v>
      </c>
      <c r="I19" s="10" t="s">
        <v>159</v>
      </c>
      <c r="J19" s="126">
        <v>0</v>
      </c>
      <c r="K19" s="10" t="s">
        <v>179</v>
      </c>
      <c r="L19" s="126">
        <v>1.512</v>
      </c>
      <c r="M19" s="10" t="s">
        <v>159</v>
      </c>
      <c r="N19" s="126">
        <v>1.7620586856</v>
      </c>
      <c r="O19" s="10" t="s">
        <v>159</v>
      </c>
      <c r="P19" s="126">
        <v>0</v>
      </c>
      <c r="Q19" s="10" t="s">
        <v>241</v>
      </c>
      <c r="R19" s="126">
        <v>24.3373255156</v>
      </c>
      <c r="S19" s="10" t="s">
        <v>181</v>
      </c>
    </row>
    <row r="20" spans="1:19" x14ac:dyDescent="0.25">
      <c r="A20" s="12" t="s">
        <v>186</v>
      </c>
      <c r="B20" s="126">
        <v>0</v>
      </c>
      <c r="C20" s="10" t="s">
        <v>179</v>
      </c>
      <c r="D20" s="126">
        <v>7.7709999999999999</v>
      </c>
      <c r="E20" s="10" t="s">
        <v>159</v>
      </c>
      <c r="F20" s="126">
        <v>0</v>
      </c>
      <c r="G20" s="10" t="s">
        <v>179</v>
      </c>
      <c r="H20" s="126">
        <v>17.272005700000001</v>
      </c>
      <c r="I20" s="10" t="s">
        <v>159</v>
      </c>
      <c r="J20" s="126">
        <v>0</v>
      </c>
      <c r="K20" s="10" t="s">
        <v>179</v>
      </c>
      <c r="L20" s="126">
        <v>1.617</v>
      </c>
      <c r="M20" s="10" t="s">
        <v>159</v>
      </c>
      <c r="N20" s="126">
        <v>1.5872901060239999</v>
      </c>
      <c r="O20" s="10" t="s">
        <v>159</v>
      </c>
      <c r="P20" s="126">
        <v>0</v>
      </c>
      <c r="Q20" s="10" t="s">
        <v>241</v>
      </c>
      <c r="R20" s="126">
        <v>28.247295806023999</v>
      </c>
      <c r="S20" s="10" t="s">
        <v>181</v>
      </c>
    </row>
    <row r="21" spans="1:19" x14ac:dyDescent="0.25">
      <c r="A21" s="12" t="s">
        <v>188</v>
      </c>
      <c r="B21" s="126">
        <v>0</v>
      </c>
      <c r="C21" s="10" t="s">
        <v>179</v>
      </c>
      <c r="D21" s="126">
        <v>10.122999999999999</v>
      </c>
      <c r="E21" s="10" t="s">
        <v>159</v>
      </c>
      <c r="F21" s="126">
        <v>0</v>
      </c>
      <c r="G21" s="10" t="s">
        <v>179</v>
      </c>
      <c r="H21" s="126">
        <v>19.33477396</v>
      </c>
      <c r="I21" s="10" t="s">
        <v>159</v>
      </c>
      <c r="J21" s="126">
        <v>0</v>
      </c>
      <c r="K21" s="10" t="s">
        <v>179</v>
      </c>
      <c r="L21" s="126">
        <v>1.806</v>
      </c>
      <c r="M21" s="10" t="s">
        <v>159</v>
      </c>
      <c r="N21" s="126">
        <v>1.59661075</v>
      </c>
      <c r="O21" s="10" t="s">
        <v>159</v>
      </c>
      <c r="P21" s="126">
        <v>0</v>
      </c>
      <c r="Q21" s="10" t="s">
        <v>241</v>
      </c>
      <c r="R21" s="126">
        <v>32.860384709999998</v>
      </c>
      <c r="S21" s="10" t="s">
        <v>181</v>
      </c>
    </row>
    <row r="22" spans="1:19" x14ac:dyDescent="0.25">
      <c r="A22" s="12" t="s">
        <v>189</v>
      </c>
      <c r="B22" s="126">
        <v>0</v>
      </c>
      <c r="C22" s="10" t="s">
        <v>179</v>
      </c>
      <c r="D22" s="126">
        <v>10.561</v>
      </c>
      <c r="E22" s="10" t="s">
        <v>159</v>
      </c>
      <c r="F22" s="126">
        <v>0</v>
      </c>
      <c r="G22" s="10" t="s">
        <v>179</v>
      </c>
      <c r="H22" s="126">
        <v>17.857293779999999</v>
      </c>
      <c r="I22" s="10" t="s">
        <v>159</v>
      </c>
      <c r="J22" s="126">
        <v>0</v>
      </c>
      <c r="K22" s="10" t="s">
        <v>179</v>
      </c>
      <c r="L22" s="126">
        <v>1.7789999999999999</v>
      </c>
      <c r="M22" s="10" t="s">
        <v>159</v>
      </c>
      <c r="N22" s="126">
        <v>1.4158154599999999</v>
      </c>
      <c r="O22" s="10" t="s">
        <v>159</v>
      </c>
      <c r="P22" s="126">
        <v>0</v>
      </c>
      <c r="Q22" s="10" t="s">
        <v>241</v>
      </c>
      <c r="R22" s="126">
        <v>31.61310924</v>
      </c>
      <c r="S22" s="10" t="s">
        <v>181</v>
      </c>
    </row>
    <row r="23" spans="1:19" x14ac:dyDescent="0.25">
      <c r="A23" s="12" t="s">
        <v>190</v>
      </c>
      <c r="B23" s="126">
        <v>0</v>
      </c>
      <c r="C23" s="10" t="s">
        <v>179</v>
      </c>
      <c r="D23" s="126">
        <v>11.987</v>
      </c>
      <c r="E23" s="10" t="s">
        <v>159</v>
      </c>
      <c r="F23" s="126">
        <v>0</v>
      </c>
      <c r="G23" s="10" t="s">
        <v>179</v>
      </c>
      <c r="H23" s="126">
        <v>20.155242179999998</v>
      </c>
      <c r="I23" s="10" t="s">
        <v>159</v>
      </c>
      <c r="J23" s="126">
        <v>0</v>
      </c>
      <c r="K23" s="10" t="s">
        <v>179</v>
      </c>
      <c r="L23" s="126">
        <v>1.952</v>
      </c>
      <c r="M23" s="10" t="s">
        <v>159</v>
      </c>
      <c r="N23" s="126">
        <v>1.40284878</v>
      </c>
      <c r="O23" s="10" t="s">
        <v>159</v>
      </c>
      <c r="P23" s="126">
        <v>0</v>
      </c>
      <c r="Q23" s="10" t="s">
        <v>241</v>
      </c>
      <c r="R23" s="126">
        <v>35.497090960000001</v>
      </c>
      <c r="S23" s="10" t="s">
        <v>181</v>
      </c>
    </row>
    <row r="24" spans="1:19" x14ac:dyDescent="0.25">
      <c r="A24" s="12" t="s">
        <v>191</v>
      </c>
      <c r="B24" s="126">
        <v>0</v>
      </c>
      <c r="C24" s="10" t="s">
        <v>179</v>
      </c>
      <c r="D24" s="126">
        <v>12.919</v>
      </c>
      <c r="E24" s="10" t="s">
        <v>159</v>
      </c>
      <c r="F24" s="126">
        <v>0</v>
      </c>
      <c r="G24" s="10" t="s">
        <v>179</v>
      </c>
      <c r="H24" s="126">
        <v>21.586431279999999</v>
      </c>
      <c r="I24" s="10" t="s">
        <v>159</v>
      </c>
      <c r="J24" s="126">
        <v>0</v>
      </c>
      <c r="K24" s="10" t="s">
        <v>179</v>
      </c>
      <c r="L24" s="126">
        <v>1.907</v>
      </c>
      <c r="M24" s="10" t="s">
        <v>159</v>
      </c>
      <c r="N24" s="126">
        <v>1.7086559400000001</v>
      </c>
      <c r="O24" s="10" t="s">
        <v>159</v>
      </c>
      <c r="P24" s="126">
        <v>0</v>
      </c>
      <c r="Q24" s="10" t="s">
        <v>241</v>
      </c>
      <c r="R24" s="126">
        <v>38.12108722</v>
      </c>
      <c r="S24" s="10" t="s">
        <v>181</v>
      </c>
    </row>
    <row r="25" spans="1:19" x14ac:dyDescent="0.25">
      <c r="A25" s="12" t="s">
        <v>192</v>
      </c>
      <c r="B25" s="126">
        <v>0</v>
      </c>
      <c r="C25" s="10" t="s">
        <v>179</v>
      </c>
      <c r="D25" s="126">
        <v>12.879</v>
      </c>
      <c r="E25" s="10" t="s">
        <v>159</v>
      </c>
      <c r="F25" s="126">
        <v>0</v>
      </c>
      <c r="G25" s="10" t="s">
        <v>179</v>
      </c>
      <c r="H25" s="126">
        <v>21.950026260000001</v>
      </c>
      <c r="I25" s="10" t="s">
        <v>159</v>
      </c>
      <c r="J25" s="126">
        <v>0</v>
      </c>
      <c r="K25" s="10" t="s">
        <v>179</v>
      </c>
      <c r="L25" s="126">
        <v>1.861</v>
      </c>
      <c r="M25" s="10" t="s">
        <v>159</v>
      </c>
      <c r="N25" s="126">
        <v>3.3678614969799998</v>
      </c>
      <c r="O25" s="10" t="s">
        <v>159</v>
      </c>
      <c r="P25" s="126">
        <v>0</v>
      </c>
      <c r="Q25" s="10" t="s">
        <v>241</v>
      </c>
      <c r="R25" s="126">
        <v>40.057887756980001</v>
      </c>
      <c r="S25" s="10" t="s">
        <v>181</v>
      </c>
    </row>
    <row r="26" spans="1:19" x14ac:dyDescent="0.25">
      <c r="A26" s="12" t="s">
        <v>193</v>
      </c>
      <c r="B26" s="126">
        <v>0</v>
      </c>
      <c r="C26" s="10" t="s">
        <v>179</v>
      </c>
      <c r="D26" s="126">
        <v>12.574</v>
      </c>
      <c r="E26" s="10" t="s">
        <v>159</v>
      </c>
      <c r="F26" s="126">
        <v>0</v>
      </c>
      <c r="G26" s="10" t="s">
        <v>179</v>
      </c>
      <c r="H26" s="126">
        <v>22.19096828</v>
      </c>
      <c r="I26" s="10" t="s">
        <v>159</v>
      </c>
      <c r="J26" s="126">
        <v>12.077</v>
      </c>
      <c r="K26" s="10" t="s">
        <v>159</v>
      </c>
      <c r="L26" s="126">
        <v>2.036</v>
      </c>
      <c r="M26" s="10" t="s">
        <v>159</v>
      </c>
      <c r="N26" s="126">
        <v>3.6356910178800002</v>
      </c>
      <c r="O26" s="10" t="s">
        <v>159</v>
      </c>
      <c r="P26" s="126">
        <v>0</v>
      </c>
      <c r="Q26" s="10" t="s">
        <v>241</v>
      </c>
      <c r="R26" s="126">
        <v>52.513659297879997</v>
      </c>
      <c r="S26" s="10" t="s">
        <v>181</v>
      </c>
    </row>
    <row r="27" spans="1:19" x14ac:dyDescent="0.25">
      <c r="A27" s="12" t="s">
        <v>194</v>
      </c>
      <c r="B27" s="126">
        <v>7.5999999999999998E-2</v>
      </c>
      <c r="C27" s="10" t="s">
        <v>159</v>
      </c>
      <c r="D27" s="126">
        <v>13.835000000000001</v>
      </c>
      <c r="E27" s="10" t="s">
        <v>159</v>
      </c>
      <c r="F27" s="126">
        <v>0</v>
      </c>
      <c r="G27" s="10" t="s">
        <v>179</v>
      </c>
      <c r="H27" s="126">
        <v>20.634767180000001</v>
      </c>
      <c r="I27" s="10" t="s">
        <v>159</v>
      </c>
      <c r="J27" s="126">
        <v>11.973000000000001</v>
      </c>
      <c r="K27" s="10" t="s">
        <v>159</v>
      </c>
      <c r="L27" s="126">
        <v>2.0449999999999999</v>
      </c>
      <c r="M27" s="10" t="s">
        <v>159</v>
      </c>
      <c r="N27" s="126">
        <v>4.0572527899999997</v>
      </c>
      <c r="O27" s="10" t="s">
        <v>159</v>
      </c>
      <c r="P27" s="126">
        <v>0</v>
      </c>
      <c r="Q27" s="10" t="s">
        <v>241</v>
      </c>
      <c r="R27" s="126">
        <v>52.621019969999999</v>
      </c>
      <c r="S27" s="10" t="s">
        <v>181</v>
      </c>
    </row>
    <row r="28" spans="1:19" x14ac:dyDescent="0.25">
      <c r="A28" s="12" t="s">
        <v>196</v>
      </c>
      <c r="B28" s="126">
        <v>0.11799999999999999</v>
      </c>
      <c r="C28" s="10" t="s">
        <v>159</v>
      </c>
      <c r="D28" s="126">
        <v>15.385999999999999</v>
      </c>
      <c r="E28" s="10" t="s">
        <v>159</v>
      </c>
      <c r="F28" s="126">
        <v>0</v>
      </c>
      <c r="G28" s="10" t="s">
        <v>179</v>
      </c>
      <c r="H28" s="126">
        <v>21.109401389999999</v>
      </c>
      <c r="I28" s="10" t="s">
        <v>159</v>
      </c>
      <c r="J28" s="126">
        <v>13.25</v>
      </c>
      <c r="K28" s="10" t="s">
        <v>159</v>
      </c>
      <c r="L28" s="126">
        <v>2.2490000000000001</v>
      </c>
      <c r="M28" s="10" t="s">
        <v>159</v>
      </c>
      <c r="N28" s="126">
        <v>4.8</v>
      </c>
      <c r="O28" s="10" t="s">
        <v>159</v>
      </c>
      <c r="P28" s="126">
        <v>0</v>
      </c>
      <c r="Q28" s="10" t="s">
        <v>241</v>
      </c>
      <c r="R28" s="126">
        <v>56.912401389999999</v>
      </c>
      <c r="S28" s="10" t="s">
        <v>181</v>
      </c>
    </row>
    <row r="29" spans="1:19" x14ac:dyDescent="0.25">
      <c r="A29" s="12" t="s">
        <v>197</v>
      </c>
      <c r="B29" s="126">
        <v>0.30299999999999999</v>
      </c>
      <c r="C29" s="10" t="s">
        <v>159</v>
      </c>
      <c r="D29" s="126">
        <v>16.408000000000001</v>
      </c>
      <c r="E29" s="10" t="s">
        <v>159</v>
      </c>
      <c r="F29" s="126">
        <v>0</v>
      </c>
      <c r="G29" s="10" t="s">
        <v>179</v>
      </c>
      <c r="H29" s="126">
        <v>20.37369155</v>
      </c>
      <c r="I29" s="10" t="s">
        <v>159</v>
      </c>
      <c r="J29" s="126">
        <v>14.500999999999999</v>
      </c>
      <c r="K29" s="10" t="s">
        <v>159</v>
      </c>
      <c r="L29" s="126">
        <v>2.605</v>
      </c>
      <c r="M29" s="10" t="s">
        <v>159</v>
      </c>
      <c r="N29" s="126">
        <v>5.6609570537399998</v>
      </c>
      <c r="O29" s="10" t="s">
        <v>159</v>
      </c>
      <c r="P29" s="126">
        <v>0</v>
      </c>
      <c r="Q29" s="10" t="s">
        <v>241</v>
      </c>
      <c r="R29" s="126">
        <v>59.851648603740003</v>
      </c>
      <c r="S29" s="10" t="s">
        <v>181</v>
      </c>
    </row>
    <row r="30" spans="1:19" x14ac:dyDescent="0.25">
      <c r="A30" s="12" t="s">
        <v>199</v>
      </c>
      <c r="B30" s="126">
        <v>1.1259999999999999</v>
      </c>
      <c r="C30" s="10" t="s">
        <v>159</v>
      </c>
      <c r="D30" s="126">
        <v>15.821</v>
      </c>
      <c r="E30" s="10" t="s">
        <v>159</v>
      </c>
      <c r="F30" s="126">
        <v>1.05</v>
      </c>
      <c r="G30" s="10" t="s">
        <v>159</v>
      </c>
      <c r="H30" s="126">
        <v>19.725159049999998</v>
      </c>
      <c r="I30" s="10" t="s">
        <v>159</v>
      </c>
      <c r="J30" s="126">
        <v>13.872999999999999</v>
      </c>
      <c r="K30" s="10" t="s">
        <v>159</v>
      </c>
      <c r="L30" s="126">
        <v>1.6719999999999999</v>
      </c>
      <c r="M30" s="10" t="s">
        <v>159</v>
      </c>
      <c r="N30" s="126">
        <v>5.5903244025600003</v>
      </c>
      <c r="O30" s="10" t="s">
        <v>159</v>
      </c>
      <c r="P30" s="126">
        <v>0</v>
      </c>
      <c r="Q30" s="10" t="s">
        <v>241</v>
      </c>
      <c r="R30" s="126">
        <v>58.857483452559997</v>
      </c>
      <c r="S30" s="10" t="s">
        <v>159</v>
      </c>
    </row>
    <row r="31" spans="1:19" x14ac:dyDescent="0.25">
      <c r="A31" s="12" t="s">
        <v>200</v>
      </c>
      <c r="B31" s="126">
        <v>1.1619999999999999</v>
      </c>
      <c r="C31" s="10" t="s">
        <v>159</v>
      </c>
      <c r="D31" s="126">
        <v>15.106999999999999</v>
      </c>
      <c r="E31" s="10" t="s">
        <v>159</v>
      </c>
      <c r="F31" s="126">
        <v>1.004</v>
      </c>
      <c r="G31" s="10" t="s">
        <v>159</v>
      </c>
      <c r="H31" s="126">
        <v>20.32413682</v>
      </c>
      <c r="I31" s="10" t="s">
        <v>159</v>
      </c>
      <c r="J31" s="126">
        <v>14.17</v>
      </c>
      <c r="K31" s="10" t="s">
        <v>159</v>
      </c>
      <c r="L31" s="126">
        <v>2.2610000000000001</v>
      </c>
      <c r="M31" s="10" t="s">
        <v>159</v>
      </c>
      <c r="N31" s="126">
        <v>5.3290700256408003</v>
      </c>
      <c r="O31" s="10" t="s">
        <v>159</v>
      </c>
      <c r="P31" s="126">
        <v>0</v>
      </c>
      <c r="Q31" s="10" t="s">
        <v>241</v>
      </c>
      <c r="R31" s="126">
        <v>59.357206845640803</v>
      </c>
      <c r="S31" s="10" t="s">
        <v>159</v>
      </c>
    </row>
    <row r="32" spans="1:19" x14ac:dyDescent="0.25">
      <c r="A32" s="15" t="s">
        <v>203</v>
      </c>
      <c r="B32" s="127">
        <v>2.8530000000000002</v>
      </c>
      <c r="C32" s="14" t="s">
        <v>159</v>
      </c>
      <c r="D32" s="127">
        <v>11.061999999999999</v>
      </c>
      <c r="E32" s="14" t="s">
        <v>159</v>
      </c>
      <c r="F32" s="127">
        <v>0.92300000000000004</v>
      </c>
      <c r="G32" s="14" t="s">
        <v>159</v>
      </c>
      <c r="H32" s="127">
        <v>16.171991030000001</v>
      </c>
      <c r="I32" s="14" t="s">
        <v>159</v>
      </c>
      <c r="J32" s="127">
        <v>11.236000000000001</v>
      </c>
      <c r="K32" s="14" t="s">
        <v>159</v>
      </c>
      <c r="L32" s="127">
        <v>1.8069999999999999</v>
      </c>
      <c r="M32" s="14" t="s">
        <v>159</v>
      </c>
      <c r="N32" s="127">
        <v>3.7898094000000002</v>
      </c>
      <c r="O32" s="14" t="s">
        <v>159</v>
      </c>
      <c r="P32" s="127">
        <v>0</v>
      </c>
      <c r="Q32" s="14" t="s">
        <v>241</v>
      </c>
      <c r="R32" s="127">
        <v>47.842800429999997</v>
      </c>
      <c r="S32" s="14" t="s">
        <v>159</v>
      </c>
    </row>
    <row r="34" spans="1:2" x14ac:dyDescent="0.25">
      <c r="A34" s="16" t="s">
        <v>204</v>
      </c>
      <c r="B34" s="16" t="s">
        <v>230</v>
      </c>
    </row>
    <row r="36" spans="1:2" x14ac:dyDescent="0.25">
      <c r="B36" s="16" t="s">
        <v>329</v>
      </c>
    </row>
    <row r="38" spans="1:2" x14ac:dyDescent="0.25">
      <c r="B38" s="16" t="s">
        <v>210</v>
      </c>
    </row>
    <row r="39" spans="1:2" x14ac:dyDescent="0.25">
      <c r="B39" s="16" t="s">
        <v>244</v>
      </c>
    </row>
    <row r="40" spans="1:2" x14ac:dyDescent="0.25">
      <c r="B40" s="16" t="s">
        <v>212</v>
      </c>
    </row>
    <row r="43" spans="1:2" x14ac:dyDescent="0.25">
      <c r="A43" s="17" t="str">
        <f>HYPERLINK("#'KENO 10'!A2", "&lt;&lt;&lt; Previous table")</f>
        <v>&lt;&lt;&lt; Previous table</v>
      </c>
    </row>
    <row r="44" spans="1:2" x14ac:dyDescent="0.25">
      <c r="A44" s="17" t="str">
        <f>HYPERLINK("#'KENO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S44"/>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HYPERLINK("#'INDEX'!B62", "Link to index")</f>
        <v>Link to index</v>
      </c>
    </row>
    <row r="2" spans="1:19" ht="15.75" customHeight="1" x14ac:dyDescent="0.25">
      <c r="A2" s="287" t="s">
        <v>330</v>
      </c>
      <c r="B2" s="286"/>
      <c r="C2" s="286"/>
      <c r="D2" s="286"/>
      <c r="E2" s="286"/>
      <c r="F2" s="286"/>
      <c r="G2" s="286"/>
      <c r="H2" s="286"/>
      <c r="I2" s="286"/>
      <c r="J2" s="286"/>
      <c r="K2" s="286"/>
      <c r="L2" s="286"/>
      <c r="M2" s="286"/>
      <c r="N2" s="286"/>
      <c r="O2" s="286"/>
      <c r="P2" s="286"/>
      <c r="Q2" s="286"/>
      <c r="R2" s="286"/>
      <c r="S2" s="286"/>
    </row>
    <row r="3" spans="1:19" ht="15.75" customHeight="1" x14ac:dyDescent="0.25">
      <c r="A3" s="287" t="s">
        <v>80</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128">
        <v>0</v>
      </c>
      <c r="C7" s="10" t="s">
        <v>179</v>
      </c>
      <c r="D7" s="128">
        <v>0</v>
      </c>
      <c r="E7" s="10" t="s">
        <v>179</v>
      </c>
      <c r="F7" s="128">
        <v>0</v>
      </c>
      <c r="G7" s="10" t="s">
        <v>179</v>
      </c>
      <c r="H7" s="128">
        <v>0</v>
      </c>
      <c r="I7" s="10" t="s">
        <v>179</v>
      </c>
      <c r="J7" s="128">
        <v>0</v>
      </c>
      <c r="K7" s="10" t="s">
        <v>179</v>
      </c>
      <c r="L7" s="128">
        <v>0.99458201892744502</v>
      </c>
      <c r="M7" s="10" t="s">
        <v>180</v>
      </c>
      <c r="N7" s="128">
        <v>0</v>
      </c>
      <c r="O7" s="10" t="s">
        <v>179</v>
      </c>
      <c r="P7" s="128">
        <v>0</v>
      </c>
      <c r="Q7" s="10" t="s">
        <v>241</v>
      </c>
      <c r="R7" s="128">
        <v>0.99458201892744502</v>
      </c>
      <c r="S7" s="10" t="s">
        <v>181</v>
      </c>
    </row>
    <row r="8" spans="1:19" x14ac:dyDescent="0.25">
      <c r="A8" s="12" t="s">
        <v>171</v>
      </c>
      <c r="B8" s="128">
        <v>0</v>
      </c>
      <c r="C8" s="10" t="s">
        <v>179</v>
      </c>
      <c r="D8" s="128">
        <v>0</v>
      </c>
      <c r="E8" s="10" t="s">
        <v>179</v>
      </c>
      <c r="F8" s="128">
        <v>0</v>
      </c>
      <c r="G8" s="10" t="s">
        <v>179</v>
      </c>
      <c r="H8" s="128">
        <v>0</v>
      </c>
      <c r="I8" s="10" t="s">
        <v>179</v>
      </c>
      <c r="J8" s="128">
        <v>0</v>
      </c>
      <c r="K8" s="10" t="s">
        <v>179</v>
      </c>
      <c r="L8" s="128">
        <v>3.7668139183056</v>
      </c>
      <c r="M8" s="10" t="s">
        <v>159</v>
      </c>
      <c r="N8" s="128">
        <v>0</v>
      </c>
      <c r="O8" s="10" t="s">
        <v>179</v>
      </c>
      <c r="P8" s="128">
        <v>0</v>
      </c>
      <c r="Q8" s="10" t="s">
        <v>241</v>
      </c>
      <c r="R8" s="128">
        <v>3.7668139183056</v>
      </c>
      <c r="S8" s="10" t="s">
        <v>181</v>
      </c>
    </row>
    <row r="9" spans="1:19" x14ac:dyDescent="0.25">
      <c r="A9" s="12" t="s">
        <v>172</v>
      </c>
      <c r="B9" s="128">
        <v>0</v>
      </c>
      <c r="C9" s="10" t="s">
        <v>179</v>
      </c>
      <c r="D9" s="128">
        <v>0</v>
      </c>
      <c r="E9" s="10" t="s">
        <v>179</v>
      </c>
      <c r="F9" s="128">
        <v>0</v>
      </c>
      <c r="G9" s="10" t="s">
        <v>179</v>
      </c>
      <c r="H9" s="128">
        <v>0</v>
      </c>
      <c r="I9" s="10" t="s">
        <v>179</v>
      </c>
      <c r="J9" s="128">
        <v>0</v>
      </c>
      <c r="K9" s="10" t="s">
        <v>179</v>
      </c>
      <c r="L9" s="128">
        <v>4.7470553000000004</v>
      </c>
      <c r="M9" s="10" t="s">
        <v>159</v>
      </c>
      <c r="N9" s="128">
        <v>0</v>
      </c>
      <c r="O9" s="10" t="s">
        <v>179</v>
      </c>
      <c r="P9" s="128">
        <v>0</v>
      </c>
      <c r="Q9" s="10" t="s">
        <v>241</v>
      </c>
      <c r="R9" s="128">
        <v>4.7470553000000004</v>
      </c>
      <c r="S9" s="10" t="s">
        <v>181</v>
      </c>
    </row>
    <row r="10" spans="1:19" x14ac:dyDescent="0.25">
      <c r="A10" s="12" t="s">
        <v>173</v>
      </c>
      <c r="B10" s="128">
        <v>0</v>
      </c>
      <c r="C10" s="10" t="s">
        <v>179</v>
      </c>
      <c r="D10" s="128">
        <v>30.764111940298498</v>
      </c>
      <c r="E10" s="10" t="s">
        <v>159</v>
      </c>
      <c r="F10" s="128">
        <v>0</v>
      </c>
      <c r="G10" s="10" t="s">
        <v>179</v>
      </c>
      <c r="H10" s="128">
        <v>13.3359644316716</v>
      </c>
      <c r="I10" s="10" t="s">
        <v>159</v>
      </c>
      <c r="J10" s="128">
        <v>0</v>
      </c>
      <c r="K10" s="10" t="s">
        <v>179</v>
      </c>
      <c r="L10" s="128">
        <v>4.3994735044776103</v>
      </c>
      <c r="M10" s="10" t="s">
        <v>159</v>
      </c>
      <c r="N10" s="128">
        <v>0</v>
      </c>
      <c r="O10" s="10" t="s">
        <v>179</v>
      </c>
      <c r="P10" s="128">
        <v>0</v>
      </c>
      <c r="Q10" s="10" t="s">
        <v>241</v>
      </c>
      <c r="R10" s="128">
        <v>48.499549876447801</v>
      </c>
      <c r="S10" s="10" t="s">
        <v>181</v>
      </c>
    </row>
    <row r="11" spans="1:19" x14ac:dyDescent="0.25">
      <c r="A11" s="12" t="s">
        <v>174</v>
      </c>
      <c r="B11" s="128">
        <v>0</v>
      </c>
      <c r="C11" s="10" t="s">
        <v>179</v>
      </c>
      <c r="D11" s="128">
        <v>27.378920353982299</v>
      </c>
      <c r="E11" s="10" t="s">
        <v>159</v>
      </c>
      <c r="F11" s="128">
        <v>0</v>
      </c>
      <c r="G11" s="10" t="s">
        <v>179</v>
      </c>
      <c r="H11" s="128">
        <v>17.8871739247788</v>
      </c>
      <c r="I11" s="10" t="s">
        <v>159</v>
      </c>
      <c r="J11" s="128">
        <v>0</v>
      </c>
      <c r="K11" s="10" t="s">
        <v>179</v>
      </c>
      <c r="L11" s="128">
        <v>4.6142098569321499</v>
      </c>
      <c r="M11" s="10" t="s">
        <v>159</v>
      </c>
      <c r="N11" s="128">
        <v>0</v>
      </c>
      <c r="O11" s="10" t="s">
        <v>179</v>
      </c>
      <c r="P11" s="128">
        <v>0</v>
      </c>
      <c r="Q11" s="10" t="s">
        <v>241</v>
      </c>
      <c r="R11" s="128">
        <v>49.880304135693201</v>
      </c>
      <c r="S11" s="10" t="s">
        <v>181</v>
      </c>
    </row>
    <row r="12" spans="1:19" x14ac:dyDescent="0.25">
      <c r="A12" s="12" t="s">
        <v>175</v>
      </c>
      <c r="B12" s="128">
        <v>0</v>
      </c>
      <c r="C12" s="10" t="s">
        <v>179</v>
      </c>
      <c r="D12" s="128">
        <v>27.2361801152738</v>
      </c>
      <c r="E12" s="10" t="s">
        <v>159</v>
      </c>
      <c r="F12" s="128">
        <v>0</v>
      </c>
      <c r="G12" s="10" t="s">
        <v>179</v>
      </c>
      <c r="H12" s="128">
        <v>18.059187877521602</v>
      </c>
      <c r="I12" s="10" t="s">
        <v>159</v>
      </c>
      <c r="J12" s="128">
        <v>0</v>
      </c>
      <c r="K12" s="10" t="s">
        <v>179</v>
      </c>
      <c r="L12" s="128">
        <v>4.2671693775216104</v>
      </c>
      <c r="M12" s="10" t="s">
        <v>159</v>
      </c>
      <c r="N12" s="128">
        <v>3.7693527558501398</v>
      </c>
      <c r="O12" s="10" t="s">
        <v>159</v>
      </c>
      <c r="P12" s="128">
        <v>0</v>
      </c>
      <c r="Q12" s="10" t="s">
        <v>241</v>
      </c>
      <c r="R12" s="128">
        <v>53.331890126167103</v>
      </c>
      <c r="S12" s="10" t="s">
        <v>181</v>
      </c>
    </row>
    <row r="13" spans="1:19" x14ac:dyDescent="0.25">
      <c r="A13" s="12" t="s">
        <v>176</v>
      </c>
      <c r="B13" s="128">
        <v>0</v>
      </c>
      <c r="C13" s="10" t="s">
        <v>179</v>
      </c>
      <c r="D13" s="128">
        <v>11.746065217391299</v>
      </c>
      <c r="E13" s="10" t="s">
        <v>159</v>
      </c>
      <c r="F13" s="128">
        <v>0</v>
      </c>
      <c r="G13" s="10" t="s">
        <v>179</v>
      </c>
      <c r="H13" s="128">
        <v>8.7299874936413104</v>
      </c>
      <c r="I13" s="10" t="s">
        <v>159</v>
      </c>
      <c r="J13" s="128">
        <v>0</v>
      </c>
      <c r="K13" s="10" t="s">
        <v>179</v>
      </c>
      <c r="L13" s="128">
        <v>4.1867538410326102</v>
      </c>
      <c r="M13" s="10" t="s">
        <v>159</v>
      </c>
      <c r="N13" s="128">
        <v>2.6126589880978299</v>
      </c>
      <c r="O13" s="10" t="s">
        <v>159</v>
      </c>
      <c r="P13" s="128">
        <v>0</v>
      </c>
      <c r="Q13" s="10" t="s">
        <v>241</v>
      </c>
      <c r="R13" s="128">
        <v>27.275465540163001</v>
      </c>
      <c r="S13" s="10" t="s">
        <v>181</v>
      </c>
    </row>
    <row r="14" spans="1:19" x14ac:dyDescent="0.25">
      <c r="A14" s="12" t="s">
        <v>177</v>
      </c>
      <c r="B14" s="128">
        <v>0</v>
      </c>
      <c r="C14" s="10" t="s">
        <v>179</v>
      </c>
      <c r="D14" s="128">
        <v>11.4966367239102</v>
      </c>
      <c r="E14" s="10" t="s">
        <v>159</v>
      </c>
      <c r="F14" s="128">
        <v>0</v>
      </c>
      <c r="G14" s="10" t="s">
        <v>179</v>
      </c>
      <c r="H14" s="128">
        <v>10.368768241532401</v>
      </c>
      <c r="I14" s="10" t="s">
        <v>159</v>
      </c>
      <c r="J14" s="128">
        <v>0</v>
      </c>
      <c r="K14" s="10" t="s">
        <v>179</v>
      </c>
      <c r="L14" s="128">
        <v>1.7183956578599699</v>
      </c>
      <c r="M14" s="10" t="s">
        <v>159</v>
      </c>
      <c r="N14" s="128">
        <v>2.4443434168956402</v>
      </c>
      <c r="O14" s="10" t="s">
        <v>159</v>
      </c>
      <c r="P14" s="128">
        <v>0</v>
      </c>
      <c r="Q14" s="10" t="s">
        <v>241</v>
      </c>
      <c r="R14" s="128">
        <v>26.0281440401981</v>
      </c>
      <c r="S14" s="10" t="s">
        <v>181</v>
      </c>
    </row>
    <row r="15" spans="1:19" x14ac:dyDescent="0.25">
      <c r="A15" s="12" t="s">
        <v>178</v>
      </c>
      <c r="B15" s="128">
        <v>0</v>
      </c>
      <c r="C15" s="10" t="s">
        <v>179</v>
      </c>
      <c r="D15" s="128">
        <v>10.8950833333333</v>
      </c>
      <c r="E15" s="10" t="s">
        <v>159</v>
      </c>
      <c r="F15" s="128">
        <v>0</v>
      </c>
      <c r="G15" s="10" t="s">
        <v>179</v>
      </c>
      <c r="H15" s="128">
        <v>14.0640730028333</v>
      </c>
      <c r="I15" s="10" t="s">
        <v>159</v>
      </c>
      <c r="J15" s="128">
        <v>0</v>
      </c>
      <c r="K15" s="10" t="s">
        <v>179</v>
      </c>
      <c r="L15" s="128">
        <v>1.7636833333333299</v>
      </c>
      <c r="M15" s="10" t="s">
        <v>159</v>
      </c>
      <c r="N15" s="128">
        <v>2.3722666238333301</v>
      </c>
      <c r="O15" s="10" t="s">
        <v>159</v>
      </c>
      <c r="P15" s="128">
        <v>0</v>
      </c>
      <c r="Q15" s="10" t="s">
        <v>241</v>
      </c>
      <c r="R15" s="128">
        <v>29.095106293333298</v>
      </c>
      <c r="S15" s="10" t="s">
        <v>181</v>
      </c>
    </row>
    <row r="16" spans="1:19" x14ac:dyDescent="0.25">
      <c r="A16" s="12" t="s">
        <v>182</v>
      </c>
      <c r="B16" s="128">
        <v>0</v>
      </c>
      <c r="C16" s="10" t="s">
        <v>179</v>
      </c>
      <c r="D16" s="128">
        <v>10.838729662077601</v>
      </c>
      <c r="E16" s="10" t="s">
        <v>159</v>
      </c>
      <c r="F16" s="128">
        <v>0</v>
      </c>
      <c r="G16" s="10" t="s">
        <v>179</v>
      </c>
      <c r="H16" s="128">
        <v>16.416066755168998</v>
      </c>
      <c r="I16" s="10" t="s">
        <v>159</v>
      </c>
      <c r="J16" s="128">
        <v>0</v>
      </c>
      <c r="K16" s="10" t="s">
        <v>179</v>
      </c>
      <c r="L16" s="128">
        <v>1.72898372966208</v>
      </c>
      <c r="M16" s="10" t="s">
        <v>159</v>
      </c>
      <c r="N16" s="128">
        <v>2.3479721844305401</v>
      </c>
      <c r="O16" s="10" t="s">
        <v>159</v>
      </c>
      <c r="P16" s="128">
        <v>0</v>
      </c>
      <c r="Q16" s="10" t="s">
        <v>241</v>
      </c>
      <c r="R16" s="128">
        <v>31.331752331339199</v>
      </c>
      <c r="S16" s="10" t="s">
        <v>181</v>
      </c>
    </row>
    <row r="17" spans="1:19" x14ac:dyDescent="0.25">
      <c r="A17" s="12" t="s">
        <v>183</v>
      </c>
      <c r="B17" s="128">
        <v>0</v>
      </c>
      <c r="C17" s="10" t="s">
        <v>179</v>
      </c>
      <c r="D17" s="128">
        <v>10.8642017114914</v>
      </c>
      <c r="E17" s="10" t="s">
        <v>159</v>
      </c>
      <c r="F17" s="128">
        <v>0</v>
      </c>
      <c r="G17" s="10" t="s">
        <v>179</v>
      </c>
      <c r="H17" s="128">
        <v>18.976755627029299</v>
      </c>
      <c r="I17" s="10" t="s">
        <v>159</v>
      </c>
      <c r="J17" s="128">
        <v>0</v>
      </c>
      <c r="K17" s="10" t="s">
        <v>179</v>
      </c>
      <c r="L17" s="128">
        <v>2.0636466992665001</v>
      </c>
      <c r="M17" s="10" t="s">
        <v>159</v>
      </c>
      <c r="N17" s="128">
        <v>2.2494442939119801</v>
      </c>
      <c r="O17" s="10" t="s">
        <v>159</v>
      </c>
      <c r="P17" s="128">
        <v>0</v>
      </c>
      <c r="Q17" s="10" t="s">
        <v>241</v>
      </c>
      <c r="R17" s="128">
        <v>34.1540483316993</v>
      </c>
      <c r="S17" s="10" t="s">
        <v>181</v>
      </c>
    </row>
    <row r="18" spans="1:19" x14ac:dyDescent="0.25">
      <c r="A18" s="12" t="s">
        <v>184</v>
      </c>
      <c r="B18" s="128">
        <v>0</v>
      </c>
      <c r="C18" s="10" t="s">
        <v>179</v>
      </c>
      <c r="D18" s="128">
        <v>10.2498684834123</v>
      </c>
      <c r="E18" s="10" t="s">
        <v>159</v>
      </c>
      <c r="F18" s="128">
        <v>0</v>
      </c>
      <c r="G18" s="10" t="s">
        <v>179</v>
      </c>
      <c r="H18" s="128">
        <v>19.609623692180101</v>
      </c>
      <c r="I18" s="10" t="s">
        <v>159</v>
      </c>
      <c r="J18" s="128">
        <v>0</v>
      </c>
      <c r="K18" s="10" t="s">
        <v>179</v>
      </c>
      <c r="L18" s="128">
        <v>1.9891078199052099</v>
      </c>
      <c r="M18" s="10" t="s">
        <v>159</v>
      </c>
      <c r="N18" s="128">
        <v>2.05627962085308</v>
      </c>
      <c r="O18" s="10" t="s">
        <v>159</v>
      </c>
      <c r="P18" s="128">
        <v>0</v>
      </c>
      <c r="Q18" s="10" t="s">
        <v>241</v>
      </c>
      <c r="R18" s="128">
        <v>33.904879616350698</v>
      </c>
      <c r="S18" s="10" t="s">
        <v>181</v>
      </c>
    </row>
    <row r="19" spans="1:19" x14ac:dyDescent="0.25">
      <c r="A19" s="12" t="s">
        <v>185</v>
      </c>
      <c r="B19" s="128">
        <v>0</v>
      </c>
      <c r="C19" s="10" t="s">
        <v>179</v>
      </c>
      <c r="D19" s="128">
        <v>10.2452416570771</v>
      </c>
      <c r="E19" s="10" t="s">
        <v>159</v>
      </c>
      <c r="F19" s="128">
        <v>0</v>
      </c>
      <c r="G19" s="10" t="s">
        <v>179</v>
      </c>
      <c r="H19" s="128">
        <v>17.798716596444201</v>
      </c>
      <c r="I19" s="10" t="s">
        <v>159</v>
      </c>
      <c r="J19" s="128">
        <v>0</v>
      </c>
      <c r="K19" s="10" t="s">
        <v>179</v>
      </c>
      <c r="L19" s="128">
        <v>2.0131001150748</v>
      </c>
      <c r="M19" s="10" t="s">
        <v>159</v>
      </c>
      <c r="N19" s="128">
        <v>2.3460321049933301</v>
      </c>
      <c r="O19" s="10" t="s">
        <v>159</v>
      </c>
      <c r="P19" s="128">
        <v>0</v>
      </c>
      <c r="Q19" s="10" t="s">
        <v>241</v>
      </c>
      <c r="R19" s="128">
        <v>32.403090473589401</v>
      </c>
      <c r="S19" s="10" t="s">
        <v>181</v>
      </c>
    </row>
    <row r="20" spans="1:19" x14ac:dyDescent="0.25">
      <c r="A20" s="12" t="s">
        <v>186</v>
      </c>
      <c r="B20" s="128">
        <v>0</v>
      </c>
      <c r="C20" s="10" t="s">
        <v>179</v>
      </c>
      <c r="D20" s="128">
        <v>10.0123017817372</v>
      </c>
      <c r="E20" s="10" t="s">
        <v>159</v>
      </c>
      <c r="F20" s="128">
        <v>0</v>
      </c>
      <c r="G20" s="10" t="s">
        <v>179</v>
      </c>
      <c r="H20" s="128">
        <v>22.2535752727172</v>
      </c>
      <c r="I20" s="10" t="s">
        <v>159</v>
      </c>
      <c r="J20" s="128">
        <v>0</v>
      </c>
      <c r="K20" s="10" t="s">
        <v>179</v>
      </c>
      <c r="L20" s="128">
        <v>2.0833730512249402</v>
      </c>
      <c r="M20" s="10" t="s">
        <v>159</v>
      </c>
      <c r="N20" s="128">
        <v>2.0450942680064199</v>
      </c>
      <c r="O20" s="10" t="s">
        <v>159</v>
      </c>
      <c r="P20" s="128">
        <v>0</v>
      </c>
      <c r="Q20" s="10" t="s">
        <v>241</v>
      </c>
      <c r="R20" s="128">
        <v>36.394344373685698</v>
      </c>
      <c r="S20" s="10" t="s">
        <v>181</v>
      </c>
    </row>
    <row r="21" spans="1:19" x14ac:dyDescent="0.25">
      <c r="A21" s="12" t="s">
        <v>188</v>
      </c>
      <c r="B21" s="128">
        <v>0</v>
      </c>
      <c r="C21" s="10" t="s">
        <v>179</v>
      </c>
      <c r="D21" s="128">
        <v>12.6482840172786</v>
      </c>
      <c r="E21" s="10" t="s">
        <v>159</v>
      </c>
      <c r="F21" s="128">
        <v>0</v>
      </c>
      <c r="G21" s="10" t="s">
        <v>179</v>
      </c>
      <c r="H21" s="128">
        <v>24.158027507257</v>
      </c>
      <c r="I21" s="10" t="s">
        <v>159</v>
      </c>
      <c r="J21" s="128">
        <v>0</v>
      </c>
      <c r="K21" s="10" t="s">
        <v>179</v>
      </c>
      <c r="L21" s="128">
        <v>2.2565248380129601</v>
      </c>
      <c r="M21" s="10" t="s">
        <v>159</v>
      </c>
      <c r="N21" s="128">
        <v>1.9949013366630699</v>
      </c>
      <c r="O21" s="10" t="s">
        <v>159</v>
      </c>
      <c r="P21" s="128">
        <v>0</v>
      </c>
      <c r="Q21" s="10" t="s">
        <v>241</v>
      </c>
      <c r="R21" s="128">
        <v>41.0577376992117</v>
      </c>
      <c r="S21" s="10" t="s">
        <v>181</v>
      </c>
    </row>
    <row r="22" spans="1:19" x14ac:dyDescent="0.25">
      <c r="A22" s="12" t="s">
        <v>189</v>
      </c>
      <c r="B22" s="128">
        <v>0</v>
      </c>
      <c r="C22" s="10" t="s">
        <v>179</v>
      </c>
      <c r="D22" s="128">
        <v>12.8893217299578</v>
      </c>
      <c r="E22" s="10" t="s">
        <v>159</v>
      </c>
      <c r="F22" s="128">
        <v>0</v>
      </c>
      <c r="G22" s="10" t="s">
        <v>179</v>
      </c>
      <c r="H22" s="128">
        <v>21.794186607025299</v>
      </c>
      <c r="I22" s="10" t="s">
        <v>159</v>
      </c>
      <c r="J22" s="128">
        <v>0</v>
      </c>
      <c r="K22" s="10" t="s">
        <v>179</v>
      </c>
      <c r="L22" s="128">
        <v>2.1712056962025299</v>
      </c>
      <c r="M22" s="10" t="s">
        <v>159</v>
      </c>
      <c r="N22" s="128">
        <v>1.7279519907384</v>
      </c>
      <c r="O22" s="10" t="s">
        <v>159</v>
      </c>
      <c r="P22" s="128">
        <v>0</v>
      </c>
      <c r="Q22" s="10" t="s">
        <v>241</v>
      </c>
      <c r="R22" s="128">
        <v>38.582666023923998</v>
      </c>
      <c r="S22" s="10" t="s">
        <v>181</v>
      </c>
    </row>
    <row r="23" spans="1:19" x14ac:dyDescent="0.25">
      <c r="A23" s="12" t="s">
        <v>190</v>
      </c>
      <c r="B23" s="128">
        <v>0</v>
      </c>
      <c r="C23" s="10" t="s">
        <v>179</v>
      </c>
      <c r="D23" s="128">
        <v>14.195454452405301</v>
      </c>
      <c r="E23" s="10" t="s">
        <v>159</v>
      </c>
      <c r="F23" s="128">
        <v>0</v>
      </c>
      <c r="G23" s="10" t="s">
        <v>179</v>
      </c>
      <c r="H23" s="128">
        <v>23.868592837523</v>
      </c>
      <c r="I23" s="10" t="s">
        <v>159</v>
      </c>
      <c r="J23" s="128">
        <v>0</v>
      </c>
      <c r="K23" s="10" t="s">
        <v>179</v>
      </c>
      <c r="L23" s="128">
        <v>2.3116315250767698</v>
      </c>
      <c r="M23" s="10" t="s">
        <v>159</v>
      </c>
      <c r="N23" s="128">
        <v>1.66130607825998</v>
      </c>
      <c r="O23" s="10" t="s">
        <v>159</v>
      </c>
      <c r="P23" s="128">
        <v>0</v>
      </c>
      <c r="Q23" s="10" t="s">
        <v>241</v>
      </c>
      <c r="R23" s="128">
        <v>42.0369848932651</v>
      </c>
      <c r="S23" s="10" t="s">
        <v>181</v>
      </c>
    </row>
    <row r="24" spans="1:19" x14ac:dyDescent="0.25">
      <c r="A24" s="12" t="s">
        <v>191</v>
      </c>
      <c r="B24" s="128">
        <v>0</v>
      </c>
      <c r="C24" s="10" t="s">
        <v>179</v>
      </c>
      <c r="D24" s="128">
        <v>14.947283000000001</v>
      </c>
      <c r="E24" s="10" t="s">
        <v>159</v>
      </c>
      <c r="F24" s="128">
        <v>0</v>
      </c>
      <c r="G24" s="10" t="s">
        <v>179</v>
      </c>
      <c r="H24" s="128">
        <v>24.975500990960001</v>
      </c>
      <c r="I24" s="10" t="s">
        <v>159</v>
      </c>
      <c r="J24" s="128">
        <v>0</v>
      </c>
      <c r="K24" s="10" t="s">
        <v>179</v>
      </c>
      <c r="L24" s="128">
        <v>2.2063990000000002</v>
      </c>
      <c r="M24" s="10" t="s">
        <v>159</v>
      </c>
      <c r="N24" s="128">
        <v>1.97691492258</v>
      </c>
      <c r="O24" s="10" t="s">
        <v>159</v>
      </c>
      <c r="P24" s="128">
        <v>0</v>
      </c>
      <c r="Q24" s="10" t="s">
        <v>241</v>
      </c>
      <c r="R24" s="128">
        <v>44.106097913539998</v>
      </c>
      <c r="S24" s="10" t="s">
        <v>181</v>
      </c>
    </row>
    <row r="25" spans="1:19" x14ac:dyDescent="0.25">
      <c r="A25" s="12" t="s">
        <v>192</v>
      </c>
      <c r="B25" s="128">
        <v>0</v>
      </c>
      <c r="C25" s="10" t="s">
        <v>179</v>
      </c>
      <c r="D25" s="128">
        <v>14.565985337243401</v>
      </c>
      <c r="E25" s="10" t="s">
        <v>159</v>
      </c>
      <c r="F25" s="128">
        <v>0</v>
      </c>
      <c r="G25" s="10" t="s">
        <v>179</v>
      </c>
      <c r="H25" s="128">
        <v>24.8252007652199</v>
      </c>
      <c r="I25" s="10" t="s">
        <v>159</v>
      </c>
      <c r="J25" s="128">
        <v>0</v>
      </c>
      <c r="K25" s="10" t="s">
        <v>179</v>
      </c>
      <c r="L25" s="128">
        <v>2.1047673509286402</v>
      </c>
      <c r="M25" s="10" t="s">
        <v>159</v>
      </c>
      <c r="N25" s="128">
        <v>3.80900855523545</v>
      </c>
      <c r="O25" s="10" t="s">
        <v>159</v>
      </c>
      <c r="P25" s="128">
        <v>0</v>
      </c>
      <c r="Q25" s="10" t="s">
        <v>241</v>
      </c>
      <c r="R25" s="128">
        <v>45.304962008627399</v>
      </c>
      <c r="S25" s="10" t="s">
        <v>181</v>
      </c>
    </row>
    <row r="26" spans="1:19" x14ac:dyDescent="0.25">
      <c r="A26" s="12" t="s">
        <v>193</v>
      </c>
      <c r="B26" s="128">
        <v>0</v>
      </c>
      <c r="C26" s="10" t="s">
        <v>179</v>
      </c>
      <c r="D26" s="128">
        <v>13.8553504761905</v>
      </c>
      <c r="E26" s="10" t="s">
        <v>159</v>
      </c>
      <c r="F26" s="128">
        <v>0</v>
      </c>
      <c r="G26" s="10" t="s">
        <v>179</v>
      </c>
      <c r="H26" s="128">
        <v>24.452333619009501</v>
      </c>
      <c r="I26" s="10" t="s">
        <v>159</v>
      </c>
      <c r="J26" s="128">
        <v>13.307703809523799</v>
      </c>
      <c r="K26" s="10" t="s">
        <v>159</v>
      </c>
      <c r="L26" s="128">
        <v>2.2434780952381002</v>
      </c>
      <c r="M26" s="10" t="s">
        <v>159</v>
      </c>
      <c r="N26" s="128">
        <v>4.00618524541634</v>
      </c>
      <c r="O26" s="10" t="s">
        <v>159</v>
      </c>
      <c r="P26" s="128">
        <v>0</v>
      </c>
      <c r="Q26" s="10" t="s">
        <v>241</v>
      </c>
      <c r="R26" s="128">
        <v>57.865051245378197</v>
      </c>
      <c r="S26" s="10" t="s">
        <v>181</v>
      </c>
    </row>
    <row r="27" spans="1:19" x14ac:dyDescent="0.25">
      <c r="A27" s="12" t="s">
        <v>194</v>
      </c>
      <c r="B27" s="128">
        <v>8.23333333333333E-2</v>
      </c>
      <c r="C27" s="10" t="s">
        <v>159</v>
      </c>
      <c r="D27" s="128">
        <v>14.987916666666701</v>
      </c>
      <c r="E27" s="10" t="s">
        <v>159</v>
      </c>
      <c r="F27" s="128">
        <v>0</v>
      </c>
      <c r="G27" s="10" t="s">
        <v>179</v>
      </c>
      <c r="H27" s="128">
        <v>22.354331111666699</v>
      </c>
      <c r="I27" s="10" t="s">
        <v>159</v>
      </c>
      <c r="J27" s="128">
        <v>12.970750000000001</v>
      </c>
      <c r="K27" s="10" t="s">
        <v>159</v>
      </c>
      <c r="L27" s="128">
        <v>2.2154166666666701</v>
      </c>
      <c r="M27" s="10" t="s">
        <v>159</v>
      </c>
      <c r="N27" s="128">
        <v>4.3953571891666696</v>
      </c>
      <c r="O27" s="10" t="s">
        <v>159</v>
      </c>
      <c r="P27" s="128">
        <v>0</v>
      </c>
      <c r="Q27" s="10" t="s">
        <v>241</v>
      </c>
      <c r="R27" s="128">
        <v>57.006104967500001</v>
      </c>
      <c r="S27" s="10" t="s">
        <v>181</v>
      </c>
    </row>
    <row r="28" spans="1:19" x14ac:dyDescent="0.25">
      <c r="A28" s="12" t="s">
        <v>196</v>
      </c>
      <c r="B28" s="128">
        <v>0.12606278855032299</v>
      </c>
      <c r="C28" s="10" t="s">
        <v>159</v>
      </c>
      <c r="D28" s="128">
        <v>16.437305632502301</v>
      </c>
      <c r="E28" s="10" t="s">
        <v>159</v>
      </c>
      <c r="F28" s="128">
        <v>0</v>
      </c>
      <c r="G28" s="10" t="s">
        <v>179</v>
      </c>
      <c r="H28" s="128">
        <v>22.551779693656499</v>
      </c>
      <c r="I28" s="10" t="s">
        <v>159</v>
      </c>
      <c r="J28" s="128">
        <v>14.155355493998201</v>
      </c>
      <c r="K28" s="10" t="s">
        <v>159</v>
      </c>
      <c r="L28" s="128">
        <v>2.40267128347184</v>
      </c>
      <c r="M28" s="10" t="s">
        <v>159</v>
      </c>
      <c r="N28" s="128">
        <v>5.1279778393351796</v>
      </c>
      <c r="O28" s="10" t="s">
        <v>159</v>
      </c>
      <c r="P28" s="128">
        <v>0</v>
      </c>
      <c r="Q28" s="10" t="s">
        <v>241</v>
      </c>
      <c r="R28" s="128">
        <v>60.8011527315143</v>
      </c>
      <c r="S28" s="10" t="s">
        <v>181</v>
      </c>
    </row>
    <row r="29" spans="1:19" x14ac:dyDescent="0.25">
      <c r="A29" s="12" t="s">
        <v>197</v>
      </c>
      <c r="B29" s="128">
        <v>0.31812250453720498</v>
      </c>
      <c r="C29" s="10" t="s">
        <v>159</v>
      </c>
      <c r="D29" s="128">
        <v>17.2269110707804</v>
      </c>
      <c r="E29" s="10" t="s">
        <v>159</v>
      </c>
      <c r="F29" s="128">
        <v>0</v>
      </c>
      <c r="G29" s="10" t="s">
        <v>179</v>
      </c>
      <c r="H29" s="128">
        <v>21.390527335163299</v>
      </c>
      <c r="I29" s="10" t="s">
        <v>159</v>
      </c>
      <c r="J29" s="128">
        <v>15.2247341197822</v>
      </c>
      <c r="K29" s="10" t="s">
        <v>159</v>
      </c>
      <c r="L29" s="128">
        <v>2.7350136116152499</v>
      </c>
      <c r="M29" s="10" t="s">
        <v>159</v>
      </c>
      <c r="N29" s="128">
        <v>5.9434912079647697</v>
      </c>
      <c r="O29" s="10" t="s">
        <v>159</v>
      </c>
      <c r="P29" s="128">
        <v>0</v>
      </c>
      <c r="Q29" s="10" t="s">
        <v>241</v>
      </c>
      <c r="R29" s="128">
        <v>62.838799849843198</v>
      </c>
      <c r="S29" s="10" t="s">
        <v>181</v>
      </c>
    </row>
    <row r="30" spans="1:19" x14ac:dyDescent="0.25">
      <c r="A30" s="12" t="s">
        <v>199</v>
      </c>
      <c r="B30" s="128">
        <v>1.16009082813891</v>
      </c>
      <c r="C30" s="10" t="s">
        <v>159</v>
      </c>
      <c r="D30" s="128">
        <v>16.299997328584201</v>
      </c>
      <c r="E30" s="10" t="s">
        <v>159</v>
      </c>
      <c r="F30" s="128">
        <v>1.0817898486197699</v>
      </c>
      <c r="G30" s="10" t="s">
        <v>159</v>
      </c>
      <c r="H30" s="128">
        <v>20.322358878762198</v>
      </c>
      <c r="I30" s="10" t="s">
        <v>159</v>
      </c>
      <c r="J30" s="128">
        <v>14.293019590382899</v>
      </c>
      <c r="K30" s="10" t="s">
        <v>159</v>
      </c>
      <c r="L30" s="128">
        <v>1.7226215494211901</v>
      </c>
      <c r="M30" s="10" t="s">
        <v>159</v>
      </c>
      <c r="N30" s="128">
        <v>5.7595773230293101</v>
      </c>
      <c r="O30" s="10" t="s">
        <v>159</v>
      </c>
      <c r="P30" s="128">
        <v>0</v>
      </c>
      <c r="Q30" s="10" t="s">
        <v>241</v>
      </c>
      <c r="R30" s="128">
        <v>60.639455346938497</v>
      </c>
      <c r="S30" s="10" t="s">
        <v>159</v>
      </c>
    </row>
    <row r="31" spans="1:19" x14ac:dyDescent="0.25">
      <c r="A31" s="12" t="s">
        <v>200</v>
      </c>
      <c r="B31" s="128">
        <v>1.1782944785276099</v>
      </c>
      <c r="C31" s="10" t="s">
        <v>159</v>
      </c>
      <c r="D31" s="128">
        <v>15.3188422436459</v>
      </c>
      <c r="E31" s="10" t="s">
        <v>159</v>
      </c>
      <c r="F31" s="128">
        <v>1.01807887817704</v>
      </c>
      <c r="G31" s="10" t="s">
        <v>159</v>
      </c>
      <c r="H31" s="128">
        <v>20.609137862173501</v>
      </c>
      <c r="I31" s="10" t="s">
        <v>159</v>
      </c>
      <c r="J31" s="128">
        <v>14.368702892199799</v>
      </c>
      <c r="K31" s="10" t="s">
        <v>159</v>
      </c>
      <c r="L31" s="128">
        <v>2.2927055214723899</v>
      </c>
      <c r="M31" s="10" t="s">
        <v>159</v>
      </c>
      <c r="N31" s="128">
        <v>5.4037984396725696</v>
      </c>
      <c r="O31" s="10" t="s">
        <v>159</v>
      </c>
      <c r="P31" s="128">
        <v>0</v>
      </c>
      <c r="Q31" s="10" t="s">
        <v>241</v>
      </c>
      <c r="R31" s="128">
        <v>60.189560315868903</v>
      </c>
      <c r="S31" s="10" t="s">
        <v>159</v>
      </c>
    </row>
    <row r="32" spans="1:19" x14ac:dyDescent="0.25">
      <c r="A32" s="15" t="s">
        <v>203</v>
      </c>
      <c r="B32" s="129">
        <v>2.8530000000000002</v>
      </c>
      <c r="C32" s="14" t="s">
        <v>159</v>
      </c>
      <c r="D32" s="129">
        <v>11.061999999999999</v>
      </c>
      <c r="E32" s="14" t="s">
        <v>159</v>
      </c>
      <c r="F32" s="129">
        <v>0.92300000000000004</v>
      </c>
      <c r="G32" s="14" t="s">
        <v>159</v>
      </c>
      <c r="H32" s="129">
        <v>16.171991030000001</v>
      </c>
      <c r="I32" s="14" t="s">
        <v>159</v>
      </c>
      <c r="J32" s="129">
        <v>11.236000000000001</v>
      </c>
      <c r="K32" s="14" t="s">
        <v>159</v>
      </c>
      <c r="L32" s="129">
        <v>1.8069999999999999</v>
      </c>
      <c r="M32" s="14" t="s">
        <v>159</v>
      </c>
      <c r="N32" s="129">
        <v>3.7898094000000002</v>
      </c>
      <c r="O32" s="14" t="s">
        <v>159</v>
      </c>
      <c r="P32" s="129">
        <v>0</v>
      </c>
      <c r="Q32" s="14" t="s">
        <v>241</v>
      </c>
      <c r="R32" s="129">
        <v>47.842800429999997</v>
      </c>
      <c r="S32" s="14" t="s">
        <v>159</v>
      </c>
    </row>
    <row r="34" spans="1:2" x14ac:dyDescent="0.25">
      <c r="A34" s="16" t="s">
        <v>204</v>
      </c>
      <c r="B34" s="16" t="s">
        <v>230</v>
      </c>
    </row>
    <row r="36" spans="1:2" x14ac:dyDescent="0.25">
      <c r="B36" s="16" t="s">
        <v>329</v>
      </c>
    </row>
    <row r="38" spans="1:2" x14ac:dyDescent="0.25">
      <c r="B38" s="16" t="s">
        <v>210</v>
      </c>
    </row>
    <row r="39" spans="1:2" x14ac:dyDescent="0.25">
      <c r="B39" s="16" t="s">
        <v>244</v>
      </c>
    </row>
    <row r="40" spans="1:2" x14ac:dyDescent="0.25">
      <c r="B40" s="16" t="s">
        <v>212</v>
      </c>
    </row>
    <row r="43" spans="1:2" x14ac:dyDescent="0.25">
      <c r="A43" s="17" t="str">
        <f>HYPERLINK("#'KENO 11'!A2", "&lt;&lt;&lt; Previous table")</f>
        <v>&lt;&lt;&lt; Previous table</v>
      </c>
    </row>
    <row r="44" spans="1:2" x14ac:dyDescent="0.25">
      <c r="A44" s="17" t="str">
        <f>HYPERLINK("#'KENO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47"/>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HYPERLINK("#'INDEX'!B9", "Link to index")</f>
        <v>Link to index</v>
      </c>
    </row>
    <row r="2" spans="1:19" ht="15.75" customHeight="1" x14ac:dyDescent="0.25">
      <c r="A2" s="287" t="s">
        <v>216</v>
      </c>
      <c r="B2" s="286"/>
      <c r="C2" s="286"/>
      <c r="D2" s="286"/>
      <c r="E2" s="286"/>
      <c r="F2" s="286"/>
      <c r="G2" s="286"/>
      <c r="H2" s="286"/>
      <c r="I2" s="286"/>
      <c r="J2" s="286"/>
      <c r="K2" s="286"/>
      <c r="L2" s="286"/>
      <c r="M2" s="286"/>
      <c r="N2" s="286"/>
      <c r="O2" s="286"/>
      <c r="P2" s="286"/>
      <c r="Q2" s="286"/>
      <c r="R2" s="286"/>
      <c r="S2" s="286"/>
    </row>
    <row r="3" spans="1:19" ht="15.75" customHeight="1" x14ac:dyDescent="0.25">
      <c r="A3" s="287" t="s">
        <v>27</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22">
        <v>1573.8604513405501</v>
      </c>
      <c r="C7" s="10" t="s">
        <v>159</v>
      </c>
      <c r="D7" s="22">
        <v>0</v>
      </c>
      <c r="E7" s="10" t="s">
        <v>159</v>
      </c>
      <c r="F7" s="22">
        <v>4979.6173332298504</v>
      </c>
      <c r="G7" s="10" t="s">
        <v>159</v>
      </c>
      <c r="H7" s="22">
        <v>1314.05095674482</v>
      </c>
      <c r="I7" s="10" t="s">
        <v>159</v>
      </c>
      <c r="J7" s="22">
        <v>527.26630996859205</v>
      </c>
      <c r="K7" s="10" t="s">
        <v>159</v>
      </c>
      <c r="L7" s="22">
        <v>4541.0451442516096</v>
      </c>
      <c r="M7" s="10" t="s">
        <v>159</v>
      </c>
      <c r="N7" s="22">
        <v>1590.0964421152801</v>
      </c>
      <c r="O7" s="10" t="s">
        <v>159</v>
      </c>
      <c r="P7" s="22">
        <v>2894.0343079660802</v>
      </c>
      <c r="Q7" s="10" t="s">
        <v>159</v>
      </c>
      <c r="R7" s="22">
        <v>1141.4014466431099</v>
      </c>
      <c r="S7" s="10" t="s">
        <v>159</v>
      </c>
    </row>
    <row r="8" spans="1:19" x14ac:dyDescent="0.25">
      <c r="A8" s="12" t="s">
        <v>171</v>
      </c>
      <c r="B8" s="22">
        <v>1098.4104253512301</v>
      </c>
      <c r="C8" s="10" t="s">
        <v>159</v>
      </c>
      <c r="D8" s="22">
        <v>629.73809416315498</v>
      </c>
      <c r="E8" s="10" t="s">
        <v>159</v>
      </c>
      <c r="F8" s="22">
        <v>7334.5451275609503</v>
      </c>
      <c r="G8" s="10" t="s">
        <v>159</v>
      </c>
      <c r="H8" s="22">
        <v>1804.79318642725</v>
      </c>
      <c r="I8" s="10" t="s">
        <v>159</v>
      </c>
      <c r="J8" s="22">
        <v>542.730385389204</v>
      </c>
      <c r="K8" s="10" t="s">
        <v>159</v>
      </c>
      <c r="L8" s="22">
        <v>4489.32166432338</v>
      </c>
      <c r="M8" s="10" t="s">
        <v>159</v>
      </c>
      <c r="N8" s="22">
        <v>2061.95286006575</v>
      </c>
      <c r="O8" s="10" t="s">
        <v>159</v>
      </c>
      <c r="P8" s="22">
        <v>2788.5791585552602</v>
      </c>
      <c r="Q8" s="10" t="s">
        <v>159</v>
      </c>
      <c r="R8" s="22">
        <v>1567.5289428855399</v>
      </c>
      <c r="S8" s="10" t="s">
        <v>159</v>
      </c>
    </row>
    <row r="9" spans="1:19" x14ac:dyDescent="0.25">
      <c r="A9" s="12" t="s">
        <v>172</v>
      </c>
      <c r="B9" s="22">
        <v>650.87764737238297</v>
      </c>
      <c r="C9" s="10" t="s">
        <v>159</v>
      </c>
      <c r="D9" s="22">
        <v>793.22316856989403</v>
      </c>
      <c r="E9" s="10" t="s">
        <v>159</v>
      </c>
      <c r="F9" s="22">
        <v>5508.9062485828899</v>
      </c>
      <c r="G9" s="10" t="s">
        <v>159</v>
      </c>
      <c r="H9" s="22">
        <v>2026.91198666828</v>
      </c>
      <c r="I9" s="10" t="s">
        <v>159</v>
      </c>
      <c r="J9" s="22">
        <v>411.030635719185</v>
      </c>
      <c r="K9" s="10" t="s">
        <v>159</v>
      </c>
      <c r="L9" s="22">
        <v>4685.8845198901399</v>
      </c>
      <c r="M9" s="10" t="s">
        <v>159</v>
      </c>
      <c r="N9" s="22">
        <v>3295.2981734488199</v>
      </c>
      <c r="O9" s="10" t="s">
        <v>159</v>
      </c>
      <c r="P9" s="22">
        <v>2354.25670961895</v>
      </c>
      <c r="Q9" s="10" t="s">
        <v>159</v>
      </c>
      <c r="R9" s="22">
        <v>1901.92990957908</v>
      </c>
      <c r="S9" s="10" t="s">
        <v>159</v>
      </c>
    </row>
    <row r="10" spans="1:19" x14ac:dyDescent="0.25">
      <c r="A10" s="12" t="s">
        <v>173</v>
      </c>
      <c r="B10" s="22">
        <v>626.86843654929896</v>
      </c>
      <c r="C10" s="10" t="s">
        <v>159</v>
      </c>
      <c r="D10" s="22">
        <v>967.37647257079402</v>
      </c>
      <c r="E10" s="10" t="s">
        <v>159</v>
      </c>
      <c r="F10" s="22">
        <v>5962.3459719723496</v>
      </c>
      <c r="G10" s="10" t="s">
        <v>159</v>
      </c>
      <c r="H10" s="22">
        <v>3098.03748243463</v>
      </c>
      <c r="I10" s="10" t="s">
        <v>159</v>
      </c>
      <c r="J10" s="22">
        <v>434.04691706055303</v>
      </c>
      <c r="K10" s="10" t="s">
        <v>159</v>
      </c>
      <c r="L10" s="22">
        <v>4692.6169115511602</v>
      </c>
      <c r="M10" s="10" t="s">
        <v>159</v>
      </c>
      <c r="N10" s="22">
        <v>6513.9257122396302</v>
      </c>
      <c r="O10" s="10" t="s">
        <v>159</v>
      </c>
      <c r="P10" s="22">
        <v>2208.0001133389301</v>
      </c>
      <c r="Q10" s="10" t="s">
        <v>159</v>
      </c>
      <c r="R10" s="22">
        <v>2951.3944224972201</v>
      </c>
      <c r="S10" s="10" t="s">
        <v>159</v>
      </c>
    </row>
    <row r="11" spans="1:19" x14ac:dyDescent="0.25">
      <c r="A11" s="12" t="s">
        <v>174</v>
      </c>
      <c r="B11" s="22">
        <v>729.89389339913896</v>
      </c>
      <c r="C11" s="10" t="s">
        <v>159</v>
      </c>
      <c r="D11" s="22">
        <v>1015.3386819047601</v>
      </c>
      <c r="E11" s="10" t="s">
        <v>159</v>
      </c>
      <c r="F11" s="22">
        <v>6758.3168362158403</v>
      </c>
      <c r="G11" s="10" t="s">
        <v>159</v>
      </c>
      <c r="H11" s="22">
        <v>3456.5654372159502</v>
      </c>
      <c r="I11" s="10" t="s">
        <v>159</v>
      </c>
      <c r="J11" s="22">
        <v>447.70444752864</v>
      </c>
      <c r="K11" s="10" t="s">
        <v>159</v>
      </c>
      <c r="L11" s="22">
        <v>4830.3750007519602</v>
      </c>
      <c r="M11" s="10" t="s">
        <v>159</v>
      </c>
      <c r="N11" s="22">
        <v>4438.8198372467205</v>
      </c>
      <c r="O11" s="10" t="s">
        <v>159</v>
      </c>
      <c r="P11" s="22">
        <v>1707.1420412596999</v>
      </c>
      <c r="Q11" s="10" t="s">
        <v>159</v>
      </c>
      <c r="R11" s="22">
        <v>2479.3603960539199</v>
      </c>
      <c r="S11" s="10" t="s">
        <v>159</v>
      </c>
    </row>
    <row r="12" spans="1:19" x14ac:dyDescent="0.25">
      <c r="A12" s="12" t="s">
        <v>175</v>
      </c>
      <c r="B12" s="22">
        <v>636.49804526808998</v>
      </c>
      <c r="C12" s="10" t="s">
        <v>159</v>
      </c>
      <c r="D12" s="22">
        <v>992.78147615351702</v>
      </c>
      <c r="E12" s="10" t="s">
        <v>159</v>
      </c>
      <c r="F12" s="22">
        <v>7341.6081733806304</v>
      </c>
      <c r="G12" s="10" t="s">
        <v>159</v>
      </c>
      <c r="H12" s="22">
        <v>3768.1023869297901</v>
      </c>
      <c r="I12" s="10" t="s">
        <v>159</v>
      </c>
      <c r="J12" s="22">
        <v>446.871482536119</v>
      </c>
      <c r="K12" s="10" t="s">
        <v>159</v>
      </c>
      <c r="L12" s="22">
        <v>4342.9711161622899</v>
      </c>
      <c r="M12" s="10" t="s">
        <v>159</v>
      </c>
      <c r="N12" s="22">
        <v>5013.9118514705897</v>
      </c>
      <c r="O12" s="10" t="s">
        <v>159</v>
      </c>
      <c r="P12" s="22">
        <v>1656.2746563558701</v>
      </c>
      <c r="Q12" s="10" t="s">
        <v>159</v>
      </c>
      <c r="R12" s="22">
        <v>2659.7568235968401</v>
      </c>
      <c r="S12" s="10" t="s">
        <v>159</v>
      </c>
    </row>
    <row r="13" spans="1:19" x14ac:dyDescent="0.25">
      <c r="A13" s="12" t="s">
        <v>176</v>
      </c>
      <c r="B13" s="22">
        <v>610.67812450307702</v>
      </c>
      <c r="C13" s="10" t="s">
        <v>159</v>
      </c>
      <c r="D13" s="22">
        <v>1003.92368251051</v>
      </c>
      <c r="E13" s="10" t="s">
        <v>159</v>
      </c>
      <c r="F13" s="22">
        <v>7828.9852461198998</v>
      </c>
      <c r="G13" s="10" t="s">
        <v>159</v>
      </c>
      <c r="H13" s="22">
        <v>3488.00460627958</v>
      </c>
      <c r="I13" s="10" t="s">
        <v>159</v>
      </c>
      <c r="J13" s="22">
        <v>464.94277545914503</v>
      </c>
      <c r="K13" s="10" t="s">
        <v>159</v>
      </c>
      <c r="L13" s="22">
        <v>4333.2346134622503</v>
      </c>
      <c r="M13" s="10" t="s">
        <v>159</v>
      </c>
      <c r="N13" s="22">
        <v>4501.0212993402001</v>
      </c>
      <c r="O13" s="10" t="s">
        <v>159</v>
      </c>
      <c r="P13" s="22">
        <v>1495.7457210033001</v>
      </c>
      <c r="Q13" s="10" t="s">
        <v>159</v>
      </c>
      <c r="R13" s="22">
        <v>2475.8577647284001</v>
      </c>
      <c r="S13" s="10" t="s">
        <v>159</v>
      </c>
    </row>
    <row r="14" spans="1:19" x14ac:dyDescent="0.25">
      <c r="A14" s="12" t="s">
        <v>177</v>
      </c>
      <c r="B14" s="22">
        <v>566.61936293311896</v>
      </c>
      <c r="C14" s="10" t="s">
        <v>159</v>
      </c>
      <c r="D14" s="22">
        <v>972.80540000412896</v>
      </c>
      <c r="E14" s="10" t="s">
        <v>159</v>
      </c>
      <c r="F14" s="22">
        <v>7835.1804524023901</v>
      </c>
      <c r="G14" s="10" t="s">
        <v>159</v>
      </c>
      <c r="H14" s="22">
        <v>3203.2087632310199</v>
      </c>
      <c r="I14" s="10" t="s">
        <v>159</v>
      </c>
      <c r="J14" s="22">
        <v>498.52507300149</v>
      </c>
      <c r="K14" s="10" t="s">
        <v>159</v>
      </c>
      <c r="L14" s="22">
        <v>3929.2991917140398</v>
      </c>
      <c r="M14" s="10" t="s">
        <v>159</v>
      </c>
      <c r="N14" s="22">
        <v>3517.3624282138098</v>
      </c>
      <c r="O14" s="10" t="s">
        <v>159</v>
      </c>
      <c r="P14" s="22">
        <v>1484.0429388209</v>
      </c>
      <c r="Q14" s="10" t="s">
        <v>159</v>
      </c>
      <c r="R14" s="22">
        <v>2161.2390491315</v>
      </c>
      <c r="S14" s="10" t="s">
        <v>159</v>
      </c>
    </row>
    <row r="15" spans="1:19" x14ac:dyDescent="0.25">
      <c r="A15" s="12" t="s">
        <v>178</v>
      </c>
      <c r="B15" s="22">
        <v>548.72109997752602</v>
      </c>
      <c r="C15" s="10" t="s">
        <v>159</v>
      </c>
      <c r="D15" s="22">
        <v>0</v>
      </c>
      <c r="E15" s="10" t="s">
        <v>179</v>
      </c>
      <c r="F15" s="22">
        <v>8004.8544970739104</v>
      </c>
      <c r="G15" s="10" t="s">
        <v>159</v>
      </c>
      <c r="H15" s="22">
        <v>3045.2656708377299</v>
      </c>
      <c r="I15" s="10" t="s">
        <v>180</v>
      </c>
      <c r="J15" s="22">
        <v>504.54122085982999</v>
      </c>
      <c r="K15" s="10" t="s">
        <v>159</v>
      </c>
      <c r="L15" s="22">
        <v>3839.80006575375</v>
      </c>
      <c r="M15" s="10" t="s">
        <v>159</v>
      </c>
      <c r="N15" s="22">
        <v>3296.9369879006599</v>
      </c>
      <c r="O15" s="10" t="s">
        <v>159</v>
      </c>
      <c r="P15" s="22">
        <v>1228.8117186409199</v>
      </c>
      <c r="Q15" s="10" t="s">
        <v>159</v>
      </c>
      <c r="R15" s="22">
        <v>1727.2843208828201</v>
      </c>
      <c r="S15" s="10" t="s">
        <v>181</v>
      </c>
    </row>
    <row r="16" spans="1:19" x14ac:dyDescent="0.25">
      <c r="A16" s="12" t="s">
        <v>182</v>
      </c>
      <c r="B16" s="22">
        <v>522.138536428007</v>
      </c>
      <c r="C16" s="10" t="s">
        <v>159</v>
      </c>
      <c r="D16" s="22">
        <v>0</v>
      </c>
      <c r="E16" s="10" t="s">
        <v>179</v>
      </c>
      <c r="F16" s="22">
        <v>8253.3559624296995</v>
      </c>
      <c r="G16" s="10" t="s">
        <v>159</v>
      </c>
      <c r="H16" s="22">
        <v>3018.6567909683299</v>
      </c>
      <c r="I16" s="10" t="s">
        <v>159</v>
      </c>
      <c r="J16" s="22">
        <v>586.63680929069199</v>
      </c>
      <c r="K16" s="10" t="s">
        <v>159</v>
      </c>
      <c r="L16" s="22">
        <v>3879.3338063668998</v>
      </c>
      <c r="M16" s="10" t="s">
        <v>159</v>
      </c>
      <c r="N16" s="22">
        <v>2959.4418034570999</v>
      </c>
      <c r="O16" s="10" t="s">
        <v>159</v>
      </c>
      <c r="P16" s="22">
        <v>1330.0723729676399</v>
      </c>
      <c r="Q16" s="10" t="s">
        <v>159</v>
      </c>
      <c r="R16" s="22">
        <v>1663.90785280603</v>
      </c>
      <c r="S16" s="10" t="s">
        <v>181</v>
      </c>
    </row>
    <row r="17" spans="1:19" x14ac:dyDescent="0.25">
      <c r="A17" s="12" t="s">
        <v>183</v>
      </c>
      <c r="B17" s="22">
        <v>481.60534751492702</v>
      </c>
      <c r="C17" s="10" t="s">
        <v>159</v>
      </c>
      <c r="D17" s="22">
        <v>0</v>
      </c>
      <c r="E17" s="10" t="s">
        <v>179</v>
      </c>
      <c r="F17" s="22">
        <v>9133.8486484650894</v>
      </c>
      <c r="G17" s="10" t="s">
        <v>159</v>
      </c>
      <c r="H17" s="22">
        <v>2779.6806824896998</v>
      </c>
      <c r="I17" s="10" t="s">
        <v>159</v>
      </c>
      <c r="J17" s="22">
        <v>526.37053811783198</v>
      </c>
      <c r="K17" s="10" t="s">
        <v>159</v>
      </c>
      <c r="L17" s="22">
        <v>3922.4500183269902</v>
      </c>
      <c r="M17" s="10" t="s">
        <v>159</v>
      </c>
      <c r="N17" s="22">
        <v>2928.7567572538801</v>
      </c>
      <c r="O17" s="10" t="s">
        <v>159</v>
      </c>
      <c r="P17" s="22">
        <v>1384.7573644542699</v>
      </c>
      <c r="Q17" s="10" t="s">
        <v>159</v>
      </c>
      <c r="R17" s="22">
        <v>1626.7349677600801</v>
      </c>
      <c r="S17" s="10" t="s">
        <v>181</v>
      </c>
    </row>
    <row r="18" spans="1:19" x14ac:dyDescent="0.25">
      <c r="A18" s="12" t="s">
        <v>184</v>
      </c>
      <c r="B18" s="22">
        <v>474.51599029541597</v>
      </c>
      <c r="C18" s="10" t="s">
        <v>159</v>
      </c>
      <c r="D18" s="22">
        <v>0</v>
      </c>
      <c r="E18" s="10" t="s">
        <v>179</v>
      </c>
      <c r="F18" s="22">
        <v>9084.1306445456994</v>
      </c>
      <c r="G18" s="10" t="s">
        <v>159</v>
      </c>
      <c r="H18" s="22">
        <v>2530.9262284609399</v>
      </c>
      <c r="I18" s="10" t="s">
        <v>159</v>
      </c>
      <c r="J18" s="22">
        <v>547.75316699450298</v>
      </c>
      <c r="K18" s="10" t="s">
        <v>159</v>
      </c>
      <c r="L18" s="22">
        <v>3592.6474573272799</v>
      </c>
      <c r="M18" s="10" t="s">
        <v>159</v>
      </c>
      <c r="N18" s="22">
        <v>2830.3009778980299</v>
      </c>
      <c r="O18" s="10" t="s">
        <v>159</v>
      </c>
      <c r="P18" s="22">
        <v>1466.1069343873201</v>
      </c>
      <c r="Q18" s="10" t="s">
        <v>159</v>
      </c>
      <c r="R18" s="22">
        <v>1561.6250935857099</v>
      </c>
      <c r="S18" s="10" t="s">
        <v>181</v>
      </c>
    </row>
    <row r="19" spans="1:19" x14ac:dyDescent="0.25">
      <c r="A19" s="12" t="s">
        <v>185</v>
      </c>
      <c r="B19" s="22">
        <v>420.28083793635699</v>
      </c>
      <c r="C19" s="10" t="s">
        <v>159</v>
      </c>
      <c r="D19" s="22">
        <v>0</v>
      </c>
      <c r="E19" s="10" t="s">
        <v>179</v>
      </c>
      <c r="F19" s="22">
        <v>9018.1290602970894</v>
      </c>
      <c r="G19" s="10" t="s">
        <v>159</v>
      </c>
      <c r="H19" s="22">
        <v>2305.5425130610802</v>
      </c>
      <c r="I19" s="10" t="s">
        <v>159</v>
      </c>
      <c r="J19" s="22">
        <v>579.43522578945601</v>
      </c>
      <c r="K19" s="10" t="s">
        <v>159</v>
      </c>
      <c r="L19" s="22">
        <v>0</v>
      </c>
      <c r="M19" s="10" t="s">
        <v>179</v>
      </c>
      <c r="N19" s="22">
        <v>2766.0079109367498</v>
      </c>
      <c r="O19" s="10" t="s">
        <v>159</v>
      </c>
      <c r="P19" s="22">
        <v>1820.1527702238</v>
      </c>
      <c r="Q19" s="10" t="s">
        <v>159</v>
      </c>
      <c r="R19" s="22">
        <v>1457.78263578765</v>
      </c>
      <c r="S19" s="10" t="s">
        <v>181</v>
      </c>
    </row>
    <row r="20" spans="1:19" x14ac:dyDescent="0.25">
      <c r="A20" s="12" t="s">
        <v>186</v>
      </c>
      <c r="B20" s="22">
        <v>411.34945534045301</v>
      </c>
      <c r="C20" s="10" t="s">
        <v>159</v>
      </c>
      <c r="D20" s="22">
        <v>0</v>
      </c>
      <c r="E20" s="10" t="s">
        <v>179</v>
      </c>
      <c r="F20" s="22">
        <v>9137.5492556254503</v>
      </c>
      <c r="G20" s="10" t="s">
        <v>187</v>
      </c>
      <c r="H20" s="22">
        <v>2294.8551790986098</v>
      </c>
      <c r="I20" s="10" t="s">
        <v>159</v>
      </c>
      <c r="J20" s="22">
        <v>508.37439195304302</v>
      </c>
      <c r="K20" s="10" t="s">
        <v>159</v>
      </c>
      <c r="L20" s="22">
        <v>0</v>
      </c>
      <c r="M20" s="10" t="s">
        <v>179</v>
      </c>
      <c r="N20" s="22">
        <v>2843.8967765184002</v>
      </c>
      <c r="O20" s="10" t="s">
        <v>159</v>
      </c>
      <c r="P20" s="22">
        <v>1829.5840392351699</v>
      </c>
      <c r="Q20" s="10" t="s">
        <v>159</v>
      </c>
      <c r="R20" s="22">
        <v>1476.56609989546</v>
      </c>
      <c r="S20" s="10" t="s">
        <v>181</v>
      </c>
    </row>
    <row r="21" spans="1:19" x14ac:dyDescent="0.25">
      <c r="A21" s="12" t="s">
        <v>188</v>
      </c>
      <c r="B21" s="22">
        <v>449.28622328414599</v>
      </c>
      <c r="C21" s="10" t="s">
        <v>159</v>
      </c>
      <c r="D21" s="22">
        <v>0</v>
      </c>
      <c r="E21" s="10" t="s">
        <v>179</v>
      </c>
      <c r="F21" s="22">
        <v>9136.1497784935309</v>
      </c>
      <c r="G21" s="10" t="s">
        <v>159</v>
      </c>
      <c r="H21" s="22">
        <v>2334.02958219434</v>
      </c>
      <c r="I21" s="10" t="s">
        <v>159</v>
      </c>
      <c r="J21" s="22">
        <v>532.61078154892903</v>
      </c>
      <c r="K21" s="10" t="s">
        <v>159</v>
      </c>
      <c r="L21" s="22">
        <v>0</v>
      </c>
      <c r="M21" s="10" t="s">
        <v>179</v>
      </c>
      <c r="N21" s="22">
        <v>2752.3472221317802</v>
      </c>
      <c r="O21" s="10" t="s">
        <v>159</v>
      </c>
      <c r="P21" s="22">
        <v>1890.1696027292301</v>
      </c>
      <c r="Q21" s="10" t="s">
        <v>159</v>
      </c>
      <c r="R21" s="22">
        <v>1475.4532542740201</v>
      </c>
      <c r="S21" s="10" t="s">
        <v>181</v>
      </c>
    </row>
    <row r="22" spans="1:19" x14ac:dyDescent="0.25">
      <c r="A22" s="12" t="s">
        <v>189</v>
      </c>
      <c r="B22" s="22">
        <v>439.02195575015901</v>
      </c>
      <c r="C22" s="10" t="s">
        <v>159</v>
      </c>
      <c r="D22" s="22">
        <v>0</v>
      </c>
      <c r="E22" s="10" t="s">
        <v>179</v>
      </c>
      <c r="F22" s="22">
        <v>8379.23921460163</v>
      </c>
      <c r="G22" s="10" t="s">
        <v>159</v>
      </c>
      <c r="H22" s="22">
        <v>2163.1383781060499</v>
      </c>
      <c r="I22" s="10" t="s">
        <v>159</v>
      </c>
      <c r="J22" s="22">
        <v>515.96415679639995</v>
      </c>
      <c r="K22" s="10" t="s">
        <v>159</v>
      </c>
      <c r="L22" s="22">
        <v>0</v>
      </c>
      <c r="M22" s="10" t="s">
        <v>179</v>
      </c>
      <c r="N22" s="22">
        <v>2797.8181803496</v>
      </c>
      <c r="O22" s="10" t="s">
        <v>159</v>
      </c>
      <c r="P22" s="22">
        <v>1797.7079087045699</v>
      </c>
      <c r="Q22" s="10" t="s">
        <v>159</v>
      </c>
      <c r="R22" s="22">
        <v>1439.2667212418501</v>
      </c>
      <c r="S22" s="10" t="s">
        <v>181</v>
      </c>
    </row>
    <row r="23" spans="1:19" x14ac:dyDescent="0.25">
      <c r="A23" s="12" t="s">
        <v>190</v>
      </c>
      <c r="B23" s="22">
        <v>393.16870899368803</v>
      </c>
      <c r="C23" s="10" t="s">
        <v>159</v>
      </c>
      <c r="D23" s="22">
        <v>0</v>
      </c>
      <c r="E23" s="10" t="s">
        <v>179</v>
      </c>
      <c r="F23" s="22">
        <v>7703.93869852035</v>
      </c>
      <c r="G23" s="10" t="s">
        <v>159</v>
      </c>
      <c r="H23" s="22">
        <v>2104.7297839197099</v>
      </c>
      <c r="I23" s="10" t="s">
        <v>159</v>
      </c>
      <c r="J23" s="22">
        <v>473.13234068230503</v>
      </c>
      <c r="K23" s="10" t="s">
        <v>159</v>
      </c>
      <c r="L23" s="22">
        <v>0</v>
      </c>
      <c r="M23" s="10" t="s">
        <v>179</v>
      </c>
      <c r="N23" s="22">
        <v>2893.8435255951699</v>
      </c>
      <c r="O23" s="10" t="s">
        <v>159</v>
      </c>
      <c r="P23" s="22">
        <v>1708.5971374539499</v>
      </c>
      <c r="Q23" s="10" t="s">
        <v>159</v>
      </c>
      <c r="R23" s="22">
        <v>1434.7433592407799</v>
      </c>
      <c r="S23" s="10" t="s">
        <v>181</v>
      </c>
    </row>
    <row r="24" spans="1:19" x14ac:dyDescent="0.25">
      <c r="A24" s="12" t="s">
        <v>191</v>
      </c>
      <c r="B24" s="22">
        <v>367.30588233270998</v>
      </c>
      <c r="C24" s="10" t="s">
        <v>159</v>
      </c>
      <c r="D24" s="22">
        <v>0</v>
      </c>
      <c r="E24" s="10" t="s">
        <v>179</v>
      </c>
      <c r="F24" s="22">
        <v>7521.7525442629103</v>
      </c>
      <c r="G24" s="10" t="s">
        <v>159</v>
      </c>
      <c r="H24" s="22">
        <v>2087.7394052908899</v>
      </c>
      <c r="I24" s="10" t="s">
        <v>159</v>
      </c>
      <c r="J24" s="22">
        <v>477.344869423717</v>
      </c>
      <c r="K24" s="10" t="s">
        <v>159</v>
      </c>
      <c r="L24" s="22">
        <v>0</v>
      </c>
      <c r="M24" s="10" t="s">
        <v>179</v>
      </c>
      <c r="N24" s="22">
        <v>2911.1695758022101</v>
      </c>
      <c r="O24" s="10" t="s">
        <v>159</v>
      </c>
      <c r="P24" s="22">
        <v>1877.8433436561099</v>
      </c>
      <c r="Q24" s="10" t="s">
        <v>159</v>
      </c>
      <c r="R24" s="22">
        <v>1455.89340496471</v>
      </c>
      <c r="S24" s="10" t="s">
        <v>181</v>
      </c>
    </row>
    <row r="25" spans="1:19" x14ac:dyDescent="0.25">
      <c r="A25" s="12" t="s">
        <v>192</v>
      </c>
      <c r="B25" s="22">
        <v>324.12884957798798</v>
      </c>
      <c r="C25" s="10" t="s">
        <v>159</v>
      </c>
      <c r="D25" s="22">
        <v>0</v>
      </c>
      <c r="E25" s="10" t="s">
        <v>179</v>
      </c>
      <c r="F25" s="22">
        <v>7055.5272678704396</v>
      </c>
      <c r="G25" s="10" t="s">
        <v>159</v>
      </c>
      <c r="H25" s="22">
        <v>1948.12217812109</v>
      </c>
      <c r="I25" s="10" t="s">
        <v>159</v>
      </c>
      <c r="J25" s="22">
        <v>465.24705506587497</v>
      </c>
      <c r="K25" s="10" t="s">
        <v>159</v>
      </c>
      <c r="L25" s="22">
        <v>0</v>
      </c>
      <c r="M25" s="10" t="s">
        <v>179</v>
      </c>
      <c r="N25" s="22">
        <v>2892.69165449503</v>
      </c>
      <c r="O25" s="10" t="s">
        <v>159</v>
      </c>
      <c r="P25" s="22">
        <v>1764.7499388363501</v>
      </c>
      <c r="Q25" s="10" t="s">
        <v>159</v>
      </c>
      <c r="R25" s="22">
        <v>1410.9123671800501</v>
      </c>
      <c r="S25" s="10" t="s">
        <v>181</v>
      </c>
    </row>
    <row r="26" spans="1:19" x14ac:dyDescent="0.25">
      <c r="A26" s="12" t="s">
        <v>193</v>
      </c>
      <c r="B26" s="22">
        <v>314.95755950877799</v>
      </c>
      <c r="C26" s="10" t="s">
        <v>159</v>
      </c>
      <c r="D26" s="22">
        <v>0</v>
      </c>
      <c r="E26" s="10" t="s">
        <v>179</v>
      </c>
      <c r="F26" s="22">
        <v>6677.9599201930696</v>
      </c>
      <c r="G26" s="10" t="s">
        <v>159</v>
      </c>
      <c r="H26" s="22">
        <v>1824.6122263461</v>
      </c>
      <c r="I26" s="10" t="s">
        <v>159</v>
      </c>
      <c r="J26" s="22">
        <v>250.39792942889</v>
      </c>
      <c r="K26" s="10" t="s">
        <v>181</v>
      </c>
      <c r="L26" s="22">
        <v>0</v>
      </c>
      <c r="M26" s="10" t="s">
        <v>179</v>
      </c>
      <c r="N26" s="22">
        <v>2816.4571594422</v>
      </c>
      <c r="O26" s="10" t="s">
        <v>159</v>
      </c>
      <c r="P26" s="22">
        <v>1968.34147279888</v>
      </c>
      <c r="Q26" s="10" t="s">
        <v>159</v>
      </c>
      <c r="R26" s="22">
        <v>1373.1556757205001</v>
      </c>
      <c r="S26" s="10" t="s">
        <v>181</v>
      </c>
    </row>
    <row r="27" spans="1:19" x14ac:dyDescent="0.25">
      <c r="A27" s="12" t="s">
        <v>194</v>
      </c>
      <c r="B27" s="22">
        <v>313.210932402916</v>
      </c>
      <c r="C27" s="10" t="s">
        <v>159</v>
      </c>
      <c r="D27" s="22">
        <v>0</v>
      </c>
      <c r="E27" s="10" t="s">
        <v>179</v>
      </c>
      <c r="F27" s="22">
        <v>6457.3496554030698</v>
      </c>
      <c r="G27" s="10" t="s">
        <v>159</v>
      </c>
      <c r="H27" s="22">
        <v>2037.9503419738401</v>
      </c>
      <c r="I27" s="10" t="s">
        <v>159</v>
      </c>
      <c r="J27" s="22">
        <v>0</v>
      </c>
      <c r="K27" s="10" t="s">
        <v>195</v>
      </c>
      <c r="L27" s="22">
        <v>0</v>
      </c>
      <c r="M27" s="10" t="s">
        <v>179</v>
      </c>
      <c r="N27" s="22">
        <v>3141.9405123843999</v>
      </c>
      <c r="O27" s="10" t="s">
        <v>159</v>
      </c>
      <c r="P27" s="22">
        <v>2042.56119816765</v>
      </c>
      <c r="Q27" s="10" t="s">
        <v>159</v>
      </c>
      <c r="R27" s="22">
        <v>1488.0225512717</v>
      </c>
      <c r="S27" s="10" t="s">
        <v>181</v>
      </c>
    </row>
    <row r="28" spans="1:19" x14ac:dyDescent="0.25">
      <c r="A28" s="12" t="s">
        <v>196</v>
      </c>
      <c r="B28" s="22">
        <v>390.151104082122</v>
      </c>
      <c r="C28" s="10" t="s">
        <v>159</v>
      </c>
      <c r="D28" s="22">
        <v>0</v>
      </c>
      <c r="E28" s="10" t="s">
        <v>179</v>
      </c>
      <c r="F28" s="22">
        <v>6076.2356617049099</v>
      </c>
      <c r="G28" s="10" t="s">
        <v>159</v>
      </c>
      <c r="H28" s="22">
        <v>2070.3924892948598</v>
      </c>
      <c r="I28" s="10" t="s">
        <v>159</v>
      </c>
      <c r="J28" s="22">
        <v>0</v>
      </c>
      <c r="K28" s="10" t="s">
        <v>179</v>
      </c>
      <c r="L28" s="22">
        <v>0</v>
      </c>
      <c r="M28" s="10" t="s">
        <v>179</v>
      </c>
      <c r="N28" s="22">
        <v>3269.4820127893199</v>
      </c>
      <c r="O28" s="10" t="s">
        <v>159</v>
      </c>
      <c r="P28" s="22">
        <v>2346.4834407414</v>
      </c>
      <c r="Q28" s="10" t="s">
        <v>159</v>
      </c>
      <c r="R28" s="22">
        <v>1559.8826387460599</v>
      </c>
      <c r="S28" s="10" t="s">
        <v>181</v>
      </c>
    </row>
    <row r="29" spans="1:19" x14ac:dyDescent="0.25">
      <c r="A29" s="12" t="s">
        <v>197</v>
      </c>
      <c r="B29" s="22">
        <v>513.47328905006304</v>
      </c>
      <c r="C29" s="10" t="s">
        <v>159</v>
      </c>
      <c r="D29" s="22">
        <v>0</v>
      </c>
      <c r="E29" s="10" t="s">
        <v>179</v>
      </c>
      <c r="F29" s="22">
        <v>5707.6548983226703</v>
      </c>
      <c r="G29" s="10" t="s">
        <v>159</v>
      </c>
      <c r="H29" s="22">
        <v>2114.1107172329298</v>
      </c>
      <c r="I29" s="10" t="s">
        <v>159</v>
      </c>
      <c r="J29" s="22">
        <v>0</v>
      </c>
      <c r="K29" s="10" t="s">
        <v>179</v>
      </c>
      <c r="L29" s="22">
        <v>0</v>
      </c>
      <c r="M29" s="10" t="s">
        <v>179</v>
      </c>
      <c r="N29" s="22">
        <v>2545.6788580570901</v>
      </c>
      <c r="O29" s="10" t="s">
        <v>159</v>
      </c>
      <c r="P29" s="22">
        <v>1862.46628011546</v>
      </c>
      <c r="Q29" s="10" t="s">
        <v>198</v>
      </c>
      <c r="R29" s="22">
        <v>1332.83015052931</v>
      </c>
      <c r="S29" s="10" t="s">
        <v>181</v>
      </c>
    </row>
    <row r="30" spans="1:19" x14ac:dyDescent="0.25">
      <c r="A30" s="12" t="s">
        <v>199</v>
      </c>
      <c r="B30" s="22">
        <v>451.92355786196401</v>
      </c>
      <c r="C30" s="10" t="s">
        <v>159</v>
      </c>
      <c r="D30" s="22">
        <v>0</v>
      </c>
      <c r="E30" s="10" t="s">
        <v>179</v>
      </c>
      <c r="F30" s="22">
        <v>6145.6699795509703</v>
      </c>
      <c r="G30" s="10" t="s">
        <v>159</v>
      </c>
      <c r="H30" s="22">
        <v>2087.7897937818698</v>
      </c>
      <c r="I30" s="10" t="s">
        <v>159</v>
      </c>
      <c r="J30" s="22">
        <v>0</v>
      </c>
      <c r="K30" s="10" t="s">
        <v>179</v>
      </c>
      <c r="L30" s="22">
        <v>0</v>
      </c>
      <c r="M30" s="10" t="s">
        <v>179</v>
      </c>
      <c r="N30" s="22">
        <v>2679.91562571739</v>
      </c>
      <c r="O30" s="10" t="s">
        <v>159</v>
      </c>
      <c r="P30" s="22">
        <v>1690.8710138655099</v>
      </c>
      <c r="Q30" s="10" t="s">
        <v>159</v>
      </c>
      <c r="R30" s="22">
        <v>1349.93548121292</v>
      </c>
      <c r="S30" s="10" t="s">
        <v>181</v>
      </c>
    </row>
    <row r="31" spans="1:19" x14ac:dyDescent="0.25">
      <c r="A31" s="12" t="s">
        <v>200</v>
      </c>
      <c r="B31" s="22">
        <v>386.01094893542</v>
      </c>
      <c r="C31" s="10" t="s">
        <v>159</v>
      </c>
      <c r="D31" s="22">
        <v>0</v>
      </c>
      <c r="E31" s="10" t="s">
        <v>179</v>
      </c>
      <c r="F31" s="22">
        <v>5808.2410103348102</v>
      </c>
      <c r="G31" s="10" t="s">
        <v>159</v>
      </c>
      <c r="H31" s="22">
        <v>2128.7484888542299</v>
      </c>
      <c r="I31" s="10" t="s">
        <v>159</v>
      </c>
      <c r="J31" s="22">
        <v>0</v>
      </c>
      <c r="K31" s="10" t="s">
        <v>179</v>
      </c>
      <c r="L31" s="22">
        <v>0</v>
      </c>
      <c r="M31" s="10" t="s">
        <v>179</v>
      </c>
      <c r="N31" s="22">
        <v>2487.8131340476798</v>
      </c>
      <c r="O31" s="10" t="s">
        <v>201</v>
      </c>
      <c r="P31" s="22">
        <v>1654.2874946274701</v>
      </c>
      <c r="Q31" s="10" t="s">
        <v>159</v>
      </c>
      <c r="R31" s="22">
        <v>1302.4587297165299</v>
      </c>
      <c r="S31" s="10" t="s">
        <v>202</v>
      </c>
    </row>
    <row r="32" spans="1:19" x14ac:dyDescent="0.25">
      <c r="A32" s="15" t="s">
        <v>203</v>
      </c>
      <c r="B32" s="23">
        <v>261.283565606732</v>
      </c>
      <c r="C32" s="14" t="s">
        <v>159</v>
      </c>
      <c r="D32" s="23">
        <v>0</v>
      </c>
      <c r="E32" s="14" t="s">
        <v>179</v>
      </c>
      <c r="F32" s="23">
        <v>5010.87162803308</v>
      </c>
      <c r="G32" s="14" t="s">
        <v>159</v>
      </c>
      <c r="H32" s="23">
        <v>1607.97268751613</v>
      </c>
      <c r="I32" s="14" t="s">
        <v>159</v>
      </c>
      <c r="J32" s="23">
        <v>0</v>
      </c>
      <c r="K32" s="14" t="s">
        <v>179</v>
      </c>
      <c r="L32" s="23">
        <v>0</v>
      </c>
      <c r="M32" s="14" t="s">
        <v>179</v>
      </c>
      <c r="N32" s="23">
        <v>1814.48386628607</v>
      </c>
      <c r="O32" s="14" t="s">
        <v>159</v>
      </c>
      <c r="P32" s="23">
        <v>1220.42827203106</v>
      </c>
      <c r="Q32" s="14" t="s">
        <v>159</v>
      </c>
      <c r="R32" s="23">
        <v>971.11599058195998</v>
      </c>
      <c r="S32" s="14" t="s">
        <v>181</v>
      </c>
    </row>
    <row r="34" spans="1:2" x14ac:dyDescent="0.25">
      <c r="A34" s="16" t="s">
        <v>204</v>
      </c>
      <c r="B34" s="16" t="s">
        <v>205</v>
      </c>
    </row>
    <row r="36" spans="1:2" x14ac:dyDescent="0.25">
      <c r="B36" s="16" t="s">
        <v>206</v>
      </c>
    </row>
    <row r="37" spans="1:2" x14ac:dyDescent="0.25">
      <c r="B37" s="16" t="s">
        <v>207</v>
      </c>
    </row>
    <row r="38" spans="1:2" x14ac:dyDescent="0.25">
      <c r="B38" s="16" t="s">
        <v>208</v>
      </c>
    </row>
    <row r="39" spans="1:2" x14ac:dyDescent="0.25">
      <c r="B39" s="16" t="s">
        <v>209</v>
      </c>
    </row>
    <row r="41" spans="1:2" x14ac:dyDescent="0.25">
      <c r="B41" s="16" t="s">
        <v>210</v>
      </c>
    </row>
    <row r="42" spans="1:2" x14ac:dyDescent="0.25">
      <c r="B42" s="16" t="s">
        <v>211</v>
      </c>
    </row>
    <row r="43" spans="1:2" x14ac:dyDescent="0.25">
      <c r="B43" s="16" t="s">
        <v>212</v>
      </c>
    </row>
    <row r="46" spans="1:2" x14ac:dyDescent="0.25">
      <c r="A46" s="17" t="str">
        <f>HYPERLINK("#'CASINO 3'!A2", "&lt;&lt;&lt; Previous table")</f>
        <v>&lt;&lt;&lt; Previous table</v>
      </c>
    </row>
    <row r="47" spans="1:2" x14ac:dyDescent="0.25">
      <c r="A47" s="17" t="str">
        <f>HYPERLINK("#'CASINO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S44"/>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HYPERLINK("#'INDEX'!B63", "Link to index")</f>
        <v>Link to index</v>
      </c>
    </row>
    <row r="2" spans="1:19" ht="15.75" customHeight="1" x14ac:dyDescent="0.25">
      <c r="A2" s="287" t="s">
        <v>331</v>
      </c>
      <c r="B2" s="286"/>
      <c r="C2" s="286"/>
      <c r="D2" s="286"/>
      <c r="E2" s="286"/>
      <c r="F2" s="286"/>
      <c r="G2" s="286"/>
      <c r="H2" s="286"/>
      <c r="I2" s="286"/>
      <c r="J2" s="286"/>
      <c r="K2" s="286"/>
      <c r="L2" s="286"/>
      <c r="M2" s="286"/>
      <c r="N2" s="286"/>
      <c r="O2" s="286"/>
      <c r="P2" s="286"/>
      <c r="Q2" s="286"/>
      <c r="R2" s="286"/>
      <c r="S2" s="286"/>
    </row>
    <row r="3" spans="1:19" ht="15.75" customHeight="1" x14ac:dyDescent="0.25">
      <c r="A3" s="287" t="s">
        <v>81</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130">
        <v>0</v>
      </c>
      <c r="C7" s="10" t="s">
        <v>179</v>
      </c>
      <c r="D7" s="130">
        <v>0</v>
      </c>
      <c r="E7" s="10" t="s">
        <v>179</v>
      </c>
      <c r="F7" s="130">
        <v>0</v>
      </c>
      <c r="G7" s="10" t="s">
        <v>179</v>
      </c>
      <c r="H7" s="130">
        <v>0</v>
      </c>
      <c r="I7" s="10" t="s">
        <v>179</v>
      </c>
      <c r="J7" s="130">
        <v>0</v>
      </c>
      <c r="K7" s="10" t="s">
        <v>179</v>
      </c>
      <c r="L7" s="130">
        <v>1.5736413628022901</v>
      </c>
      <c r="M7" s="10" t="s">
        <v>180</v>
      </c>
      <c r="N7" s="130">
        <v>0</v>
      </c>
      <c r="O7" s="10" t="s">
        <v>179</v>
      </c>
      <c r="P7" s="130">
        <v>0</v>
      </c>
      <c r="Q7" s="10" t="s">
        <v>241</v>
      </c>
      <c r="R7" s="130">
        <v>4.1004131749359997E-2</v>
      </c>
      <c r="S7" s="10" t="s">
        <v>181</v>
      </c>
    </row>
    <row r="8" spans="1:19" x14ac:dyDescent="0.25">
      <c r="A8" s="12" t="s">
        <v>171</v>
      </c>
      <c r="B8" s="130">
        <v>0</v>
      </c>
      <c r="C8" s="10" t="s">
        <v>179</v>
      </c>
      <c r="D8" s="130">
        <v>0</v>
      </c>
      <c r="E8" s="10" t="s">
        <v>179</v>
      </c>
      <c r="F8" s="130">
        <v>0</v>
      </c>
      <c r="G8" s="10" t="s">
        <v>179</v>
      </c>
      <c r="H8" s="130">
        <v>0</v>
      </c>
      <c r="I8" s="10" t="s">
        <v>179</v>
      </c>
      <c r="J8" s="130">
        <v>0</v>
      </c>
      <c r="K8" s="10" t="s">
        <v>179</v>
      </c>
      <c r="L8" s="130">
        <v>6.18830921416812</v>
      </c>
      <c r="M8" s="10" t="s">
        <v>159</v>
      </c>
      <c r="N8" s="130">
        <v>0</v>
      </c>
      <c r="O8" s="10" t="s">
        <v>179</v>
      </c>
      <c r="P8" s="130">
        <v>0</v>
      </c>
      <c r="Q8" s="10" t="s">
        <v>241</v>
      </c>
      <c r="R8" s="130">
        <v>0.159719297787279</v>
      </c>
      <c r="S8" s="10" t="s">
        <v>181</v>
      </c>
    </row>
    <row r="9" spans="1:19" x14ac:dyDescent="0.25">
      <c r="A9" s="12" t="s">
        <v>172</v>
      </c>
      <c r="B9" s="130">
        <v>0</v>
      </c>
      <c r="C9" s="10" t="s">
        <v>179</v>
      </c>
      <c r="D9" s="130">
        <v>0</v>
      </c>
      <c r="E9" s="10" t="s">
        <v>179</v>
      </c>
      <c r="F9" s="130">
        <v>0</v>
      </c>
      <c r="G9" s="10" t="s">
        <v>179</v>
      </c>
      <c r="H9" s="130">
        <v>0</v>
      </c>
      <c r="I9" s="10" t="s">
        <v>179</v>
      </c>
      <c r="J9" s="130">
        <v>0</v>
      </c>
      <c r="K9" s="10" t="s">
        <v>179</v>
      </c>
      <c r="L9" s="130">
        <v>7.8794270743760002</v>
      </c>
      <c r="M9" s="10" t="s">
        <v>159</v>
      </c>
      <c r="N9" s="130">
        <v>0</v>
      </c>
      <c r="O9" s="10" t="s">
        <v>179</v>
      </c>
      <c r="P9" s="130">
        <v>0</v>
      </c>
      <c r="Q9" s="10" t="s">
        <v>241</v>
      </c>
      <c r="R9" s="130">
        <v>0.20125589503844499</v>
      </c>
      <c r="S9" s="10" t="s">
        <v>181</v>
      </c>
    </row>
    <row r="10" spans="1:19" x14ac:dyDescent="0.25">
      <c r="A10" s="12" t="s">
        <v>173</v>
      </c>
      <c r="B10" s="130">
        <v>0</v>
      </c>
      <c r="C10" s="10" t="s">
        <v>179</v>
      </c>
      <c r="D10" s="130">
        <v>3.7873525385307101</v>
      </c>
      <c r="E10" s="10" t="s">
        <v>159</v>
      </c>
      <c r="F10" s="130">
        <v>0</v>
      </c>
      <c r="G10" s="10" t="s">
        <v>179</v>
      </c>
      <c r="H10" s="130">
        <v>3.0939258044310098</v>
      </c>
      <c r="I10" s="10" t="s">
        <v>159</v>
      </c>
      <c r="J10" s="130">
        <v>0</v>
      </c>
      <c r="K10" s="10" t="s">
        <v>179</v>
      </c>
      <c r="L10" s="130">
        <v>7.2890989565600499</v>
      </c>
      <c r="M10" s="10" t="s">
        <v>159</v>
      </c>
      <c r="N10" s="130">
        <v>0</v>
      </c>
      <c r="O10" s="10" t="s">
        <v>179</v>
      </c>
      <c r="P10" s="130">
        <v>0</v>
      </c>
      <c r="Q10" s="10" t="s">
        <v>241</v>
      </c>
      <c r="R10" s="130">
        <v>2.0304771016221599</v>
      </c>
      <c r="S10" s="10" t="s">
        <v>181</v>
      </c>
    </row>
    <row r="11" spans="1:19" x14ac:dyDescent="0.25">
      <c r="A11" s="12" t="s">
        <v>174</v>
      </c>
      <c r="B11" s="130">
        <v>0</v>
      </c>
      <c r="C11" s="10" t="s">
        <v>179</v>
      </c>
      <c r="D11" s="130">
        <v>3.36970439581131</v>
      </c>
      <c r="E11" s="10" t="s">
        <v>159</v>
      </c>
      <c r="F11" s="130">
        <v>0</v>
      </c>
      <c r="G11" s="10" t="s">
        <v>179</v>
      </c>
      <c r="H11" s="130">
        <v>4.1314315816151499</v>
      </c>
      <c r="I11" s="10" t="s">
        <v>159</v>
      </c>
      <c r="J11" s="130">
        <v>0</v>
      </c>
      <c r="K11" s="10" t="s">
        <v>179</v>
      </c>
      <c r="L11" s="130">
        <v>7.7228791436030102</v>
      </c>
      <c r="M11" s="10" t="s">
        <v>159</v>
      </c>
      <c r="N11" s="130">
        <v>0</v>
      </c>
      <c r="O11" s="10" t="s">
        <v>179</v>
      </c>
      <c r="P11" s="130">
        <v>0</v>
      </c>
      <c r="Q11" s="10" t="s">
        <v>241</v>
      </c>
      <c r="R11" s="130">
        <v>2.08686815299055</v>
      </c>
      <c r="S11" s="10" t="s">
        <v>181</v>
      </c>
    </row>
    <row r="12" spans="1:19" x14ac:dyDescent="0.25">
      <c r="A12" s="12" t="s">
        <v>175</v>
      </c>
      <c r="B12" s="130">
        <v>0</v>
      </c>
      <c r="C12" s="10" t="s">
        <v>179</v>
      </c>
      <c r="D12" s="130">
        <v>3.3868824386714498</v>
      </c>
      <c r="E12" s="10" t="s">
        <v>159</v>
      </c>
      <c r="F12" s="130">
        <v>0</v>
      </c>
      <c r="G12" s="10" t="s">
        <v>179</v>
      </c>
      <c r="H12" s="130">
        <v>4.1966882537262098</v>
      </c>
      <c r="I12" s="10" t="s">
        <v>159</v>
      </c>
      <c r="J12" s="130">
        <v>0</v>
      </c>
      <c r="K12" s="10" t="s">
        <v>179</v>
      </c>
      <c r="L12" s="130">
        <v>7.2869734549554197</v>
      </c>
      <c r="M12" s="10" t="s">
        <v>159</v>
      </c>
      <c r="N12" s="130">
        <v>0.63837884486400198</v>
      </c>
      <c r="O12" s="10" t="s">
        <v>159</v>
      </c>
      <c r="P12" s="130">
        <v>0</v>
      </c>
      <c r="Q12" s="10" t="s">
        <v>241</v>
      </c>
      <c r="R12" s="130">
        <v>2.2536463573538801</v>
      </c>
      <c r="S12" s="10" t="s">
        <v>181</v>
      </c>
    </row>
    <row r="13" spans="1:19" x14ac:dyDescent="0.25">
      <c r="A13" s="12" t="s">
        <v>176</v>
      </c>
      <c r="B13" s="130">
        <v>0</v>
      </c>
      <c r="C13" s="10" t="s">
        <v>179</v>
      </c>
      <c r="D13" s="130">
        <v>1.52745332625346</v>
      </c>
      <c r="E13" s="10" t="s">
        <v>159</v>
      </c>
      <c r="F13" s="130">
        <v>0</v>
      </c>
      <c r="G13" s="10" t="s">
        <v>179</v>
      </c>
      <c r="H13" s="130">
        <v>2.1110080469657899</v>
      </c>
      <c r="I13" s="10" t="s">
        <v>159</v>
      </c>
      <c r="J13" s="130">
        <v>0</v>
      </c>
      <c r="K13" s="10" t="s">
        <v>179</v>
      </c>
      <c r="L13" s="130">
        <v>7.5522142162408903</v>
      </c>
      <c r="M13" s="10" t="s">
        <v>159</v>
      </c>
      <c r="N13" s="130">
        <v>0.46276351614834799</v>
      </c>
      <c r="O13" s="10" t="s">
        <v>159</v>
      </c>
      <c r="P13" s="130">
        <v>0</v>
      </c>
      <c r="Q13" s="10" t="s">
        <v>241</v>
      </c>
      <c r="R13" s="130">
        <v>1.2048030985062299</v>
      </c>
      <c r="S13" s="10" t="s">
        <v>181</v>
      </c>
    </row>
    <row r="14" spans="1:19" x14ac:dyDescent="0.25">
      <c r="A14" s="12" t="s">
        <v>177</v>
      </c>
      <c r="B14" s="130">
        <v>0</v>
      </c>
      <c r="C14" s="10" t="s">
        <v>179</v>
      </c>
      <c r="D14" s="130">
        <v>1.5181759283740699</v>
      </c>
      <c r="E14" s="10" t="s">
        <v>159</v>
      </c>
      <c r="F14" s="130">
        <v>0</v>
      </c>
      <c r="G14" s="10" t="s">
        <v>179</v>
      </c>
      <c r="H14" s="130">
        <v>2.5206847849188301</v>
      </c>
      <c r="I14" s="10" t="s">
        <v>159</v>
      </c>
      <c r="J14" s="130">
        <v>0</v>
      </c>
      <c r="K14" s="10" t="s">
        <v>179</v>
      </c>
      <c r="L14" s="130">
        <v>3.17326217094215</v>
      </c>
      <c r="M14" s="10" t="s">
        <v>159</v>
      </c>
      <c r="N14" s="130">
        <v>0.43898846986134998</v>
      </c>
      <c r="O14" s="10" t="s">
        <v>159</v>
      </c>
      <c r="P14" s="130">
        <v>0</v>
      </c>
      <c r="Q14" s="10" t="s">
        <v>241</v>
      </c>
      <c r="R14" s="130">
        <v>1.1651350087744401</v>
      </c>
      <c r="S14" s="10" t="s">
        <v>181</v>
      </c>
    </row>
    <row r="15" spans="1:19" x14ac:dyDescent="0.25">
      <c r="A15" s="12" t="s">
        <v>178</v>
      </c>
      <c r="B15" s="130">
        <v>0</v>
      </c>
      <c r="C15" s="10" t="s">
        <v>179</v>
      </c>
      <c r="D15" s="130">
        <v>1.46804562354014</v>
      </c>
      <c r="E15" s="10" t="s">
        <v>159</v>
      </c>
      <c r="F15" s="130">
        <v>0</v>
      </c>
      <c r="G15" s="10" t="s">
        <v>179</v>
      </c>
      <c r="H15" s="130">
        <v>3.4296170445652501</v>
      </c>
      <c r="I15" s="10" t="s">
        <v>159</v>
      </c>
      <c r="J15" s="130">
        <v>0</v>
      </c>
      <c r="K15" s="10" t="s">
        <v>179</v>
      </c>
      <c r="L15" s="130">
        <v>3.3221477447674101</v>
      </c>
      <c r="M15" s="10" t="s">
        <v>159</v>
      </c>
      <c r="N15" s="130">
        <v>0.43287510133155399</v>
      </c>
      <c r="O15" s="10" t="s">
        <v>159</v>
      </c>
      <c r="P15" s="130">
        <v>0</v>
      </c>
      <c r="Q15" s="10" t="s">
        <v>241</v>
      </c>
      <c r="R15" s="130">
        <v>1.32258773472103</v>
      </c>
      <c r="S15" s="10" t="s">
        <v>181</v>
      </c>
    </row>
    <row r="16" spans="1:19" x14ac:dyDescent="0.25">
      <c r="A16" s="12" t="s">
        <v>182</v>
      </c>
      <c r="B16" s="130">
        <v>0</v>
      </c>
      <c r="C16" s="10" t="s">
        <v>179</v>
      </c>
      <c r="D16" s="130">
        <v>1.48406032958036</v>
      </c>
      <c r="E16" s="10" t="s">
        <v>159</v>
      </c>
      <c r="F16" s="130">
        <v>0</v>
      </c>
      <c r="G16" s="10" t="s">
        <v>179</v>
      </c>
      <c r="H16" s="130">
        <v>3.9912484198759799</v>
      </c>
      <c r="I16" s="10" t="s">
        <v>159</v>
      </c>
      <c r="J16" s="130">
        <v>0</v>
      </c>
      <c r="K16" s="10" t="s">
        <v>179</v>
      </c>
      <c r="L16" s="130">
        <v>3.2894057167887798</v>
      </c>
      <c r="M16" s="10" t="s">
        <v>159</v>
      </c>
      <c r="N16" s="130">
        <v>0.43279138026180303</v>
      </c>
      <c r="O16" s="10" t="s">
        <v>159</v>
      </c>
      <c r="P16" s="130">
        <v>0</v>
      </c>
      <c r="Q16" s="10" t="s">
        <v>241</v>
      </c>
      <c r="R16" s="130">
        <v>1.43835333309003</v>
      </c>
      <c r="S16" s="10" t="s">
        <v>181</v>
      </c>
    </row>
    <row r="17" spans="1:19" x14ac:dyDescent="0.25">
      <c r="A17" s="12" t="s">
        <v>183</v>
      </c>
      <c r="B17" s="130">
        <v>0</v>
      </c>
      <c r="C17" s="10" t="s">
        <v>179</v>
      </c>
      <c r="D17" s="130">
        <v>1.51112826647953</v>
      </c>
      <c r="E17" s="10" t="s">
        <v>159</v>
      </c>
      <c r="F17" s="130">
        <v>0</v>
      </c>
      <c r="G17" s="10" t="s">
        <v>179</v>
      </c>
      <c r="H17" s="130">
        <v>4.6049724506512604</v>
      </c>
      <c r="I17" s="10" t="s">
        <v>159</v>
      </c>
      <c r="J17" s="130">
        <v>0</v>
      </c>
      <c r="K17" s="10" t="s">
        <v>179</v>
      </c>
      <c r="L17" s="130">
        <v>3.9726407850526302</v>
      </c>
      <c r="M17" s="10" t="s">
        <v>159</v>
      </c>
      <c r="N17" s="130">
        <v>0.41844308538153102</v>
      </c>
      <c r="O17" s="10" t="s">
        <v>159</v>
      </c>
      <c r="P17" s="130">
        <v>0</v>
      </c>
      <c r="Q17" s="10" t="s">
        <v>241</v>
      </c>
      <c r="R17" s="130">
        <v>1.58265562613084</v>
      </c>
      <c r="S17" s="10" t="s">
        <v>181</v>
      </c>
    </row>
    <row r="18" spans="1:19" x14ac:dyDescent="0.25">
      <c r="A18" s="12" t="s">
        <v>184</v>
      </c>
      <c r="B18" s="130">
        <v>0</v>
      </c>
      <c r="C18" s="10" t="s">
        <v>179</v>
      </c>
      <c r="D18" s="130">
        <v>1.45815834425603</v>
      </c>
      <c r="E18" s="10" t="s">
        <v>159</v>
      </c>
      <c r="F18" s="130">
        <v>0</v>
      </c>
      <c r="G18" s="10" t="s">
        <v>179</v>
      </c>
      <c r="H18" s="130">
        <v>4.7910446196528902</v>
      </c>
      <c r="I18" s="10" t="s">
        <v>159</v>
      </c>
      <c r="J18" s="130">
        <v>0</v>
      </c>
      <c r="K18" s="10" t="s">
        <v>179</v>
      </c>
      <c r="L18" s="130">
        <v>3.9151457589068901</v>
      </c>
      <c r="M18" s="10" t="s">
        <v>159</v>
      </c>
      <c r="N18" s="130">
        <v>0.38835222925830198</v>
      </c>
      <c r="O18" s="10" t="s">
        <v>159</v>
      </c>
      <c r="P18" s="130">
        <v>0</v>
      </c>
      <c r="Q18" s="10" t="s">
        <v>241</v>
      </c>
      <c r="R18" s="130">
        <v>1.5967342229871799</v>
      </c>
      <c r="S18" s="10" t="s">
        <v>181</v>
      </c>
    </row>
    <row r="19" spans="1:19" x14ac:dyDescent="0.25">
      <c r="A19" s="12" t="s">
        <v>185</v>
      </c>
      <c r="B19" s="130">
        <v>0</v>
      </c>
      <c r="C19" s="10" t="s">
        <v>179</v>
      </c>
      <c r="D19" s="130">
        <v>1.4822641175062701</v>
      </c>
      <c r="E19" s="10" t="s">
        <v>159</v>
      </c>
      <c r="F19" s="130">
        <v>0</v>
      </c>
      <c r="G19" s="10" t="s">
        <v>179</v>
      </c>
      <c r="H19" s="130">
        <v>4.3650856379532801</v>
      </c>
      <c r="I19" s="10" t="s">
        <v>159</v>
      </c>
      <c r="J19" s="130">
        <v>0</v>
      </c>
      <c r="K19" s="10" t="s">
        <v>179</v>
      </c>
      <c r="L19" s="130">
        <v>4.0409871554336796</v>
      </c>
      <c r="M19" s="10" t="s">
        <v>159</v>
      </c>
      <c r="N19" s="130">
        <v>0.44773103227913802</v>
      </c>
      <c r="O19" s="10" t="s">
        <v>159</v>
      </c>
      <c r="P19" s="130">
        <v>0</v>
      </c>
      <c r="Q19" s="10" t="s">
        <v>241</v>
      </c>
      <c r="R19" s="130">
        <v>1.5433073385099201</v>
      </c>
      <c r="S19" s="10" t="s">
        <v>181</v>
      </c>
    </row>
    <row r="20" spans="1:19" x14ac:dyDescent="0.25">
      <c r="A20" s="12" t="s">
        <v>186</v>
      </c>
      <c r="B20" s="130">
        <v>0</v>
      </c>
      <c r="C20" s="10" t="s">
        <v>179</v>
      </c>
      <c r="D20" s="130">
        <v>1.4713433586389499</v>
      </c>
      <c r="E20" s="10" t="s">
        <v>159</v>
      </c>
      <c r="F20" s="130">
        <v>0</v>
      </c>
      <c r="G20" s="10" t="s">
        <v>179</v>
      </c>
      <c r="H20" s="130">
        <v>5.4895791790170501</v>
      </c>
      <c r="I20" s="10" t="s">
        <v>159</v>
      </c>
      <c r="J20" s="130">
        <v>0</v>
      </c>
      <c r="K20" s="10" t="s">
        <v>179</v>
      </c>
      <c r="L20" s="130">
        <v>4.2703160218718397</v>
      </c>
      <c r="M20" s="10" t="s">
        <v>159</v>
      </c>
      <c r="N20" s="130">
        <v>0.394760593237373</v>
      </c>
      <c r="O20" s="10" t="s">
        <v>159</v>
      </c>
      <c r="P20" s="130">
        <v>0</v>
      </c>
      <c r="Q20" s="10" t="s">
        <v>241</v>
      </c>
      <c r="R20" s="130">
        <v>1.7533206529335701</v>
      </c>
      <c r="S20" s="10" t="s">
        <v>181</v>
      </c>
    </row>
    <row r="21" spans="1:19" x14ac:dyDescent="0.25">
      <c r="A21" s="12" t="s">
        <v>188</v>
      </c>
      <c r="B21" s="130">
        <v>0</v>
      </c>
      <c r="C21" s="10" t="s">
        <v>179</v>
      </c>
      <c r="D21" s="130">
        <v>1.8812946384682501</v>
      </c>
      <c r="E21" s="10" t="s">
        <v>159</v>
      </c>
      <c r="F21" s="130">
        <v>0</v>
      </c>
      <c r="G21" s="10" t="s">
        <v>179</v>
      </c>
      <c r="H21" s="130">
        <v>5.9786793380487202</v>
      </c>
      <c r="I21" s="10" t="s">
        <v>159</v>
      </c>
      <c r="J21" s="130">
        <v>0</v>
      </c>
      <c r="K21" s="10" t="s">
        <v>179</v>
      </c>
      <c r="L21" s="130">
        <v>4.7034802107450799</v>
      </c>
      <c r="M21" s="10" t="s">
        <v>159</v>
      </c>
      <c r="N21" s="130">
        <v>0.38772027066898701</v>
      </c>
      <c r="O21" s="10" t="s">
        <v>159</v>
      </c>
      <c r="P21" s="130">
        <v>0</v>
      </c>
      <c r="Q21" s="10" t="s">
        <v>241</v>
      </c>
      <c r="R21" s="130">
        <v>1.99335658969677</v>
      </c>
      <c r="S21" s="10" t="s">
        <v>181</v>
      </c>
    </row>
    <row r="22" spans="1:19" x14ac:dyDescent="0.25">
      <c r="A22" s="12" t="s">
        <v>189</v>
      </c>
      <c r="B22" s="130">
        <v>0</v>
      </c>
      <c r="C22" s="10" t="s">
        <v>179</v>
      </c>
      <c r="D22" s="130">
        <v>1.93078816414606</v>
      </c>
      <c r="E22" s="10" t="s">
        <v>159</v>
      </c>
      <c r="F22" s="130">
        <v>0</v>
      </c>
      <c r="G22" s="10" t="s">
        <v>179</v>
      </c>
      <c r="H22" s="130">
        <v>5.3941167970039698</v>
      </c>
      <c r="I22" s="10" t="s">
        <v>159</v>
      </c>
      <c r="J22" s="130">
        <v>0</v>
      </c>
      <c r="K22" s="10" t="s">
        <v>179</v>
      </c>
      <c r="L22" s="130">
        <v>4.57173107736351</v>
      </c>
      <c r="M22" s="10" t="s">
        <v>159</v>
      </c>
      <c r="N22" s="130">
        <v>0.33641099860440099</v>
      </c>
      <c r="O22" s="10" t="s">
        <v>159</v>
      </c>
      <c r="P22" s="130">
        <v>0</v>
      </c>
      <c r="Q22" s="10" t="s">
        <v>241</v>
      </c>
      <c r="R22" s="130">
        <v>1.87895720464343</v>
      </c>
      <c r="S22" s="10" t="s">
        <v>181</v>
      </c>
    </row>
    <row r="23" spans="1:19" x14ac:dyDescent="0.25">
      <c r="A23" s="12" t="s">
        <v>190</v>
      </c>
      <c r="B23" s="130">
        <v>0</v>
      </c>
      <c r="C23" s="10" t="s">
        <v>179</v>
      </c>
      <c r="D23" s="130">
        <v>2.1625206327506099</v>
      </c>
      <c r="E23" s="10" t="s">
        <v>159</v>
      </c>
      <c r="F23" s="130">
        <v>0</v>
      </c>
      <c r="G23" s="10" t="s">
        <v>179</v>
      </c>
      <c r="H23" s="130">
        <v>5.97471003662152</v>
      </c>
      <c r="I23" s="10" t="s">
        <v>159</v>
      </c>
      <c r="J23" s="130">
        <v>0</v>
      </c>
      <c r="K23" s="10" t="s">
        <v>179</v>
      </c>
      <c r="L23" s="130">
        <v>4.9642495196605401</v>
      </c>
      <c r="M23" s="10" t="s">
        <v>159</v>
      </c>
      <c r="N23" s="130">
        <v>0.32767171276326601</v>
      </c>
      <c r="O23" s="10" t="s">
        <v>159</v>
      </c>
      <c r="P23" s="130">
        <v>0</v>
      </c>
      <c r="Q23" s="10" t="s">
        <v>241</v>
      </c>
      <c r="R23" s="130">
        <v>2.07477087304337</v>
      </c>
      <c r="S23" s="10" t="s">
        <v>181</v>
      </c>
    </row>
    <row r="24" spans="1:19" x14ac:dyDescent="0.25">
      <c r="A24" s="12" t="s">
        <v>191</v>
      </c>
      <c r="B24" s="130">
        <v>0</v>
      </c>
      <c r="C24" s="10" t="s">
        <v>179</v>
      </c>
      <c r="D24" s="130">
        <v>2.3016757746085901</v>
      </c>
      <c r="E24" s="10" t="s">
        <v>159</v>
      </c>
      <c r="F24" s="130">
        <v>0</v>
      </c>
      <c r="G24" s="10" t="s">
        <v>179</v>
      </c>
      <c r="H24" s="130">
        <v>6.2732835068773403</v>
      </c>
      <c r="I24" s="10" t="s">
        <v>159</v>
      </c>
      <c r="J24" s="130">
        <v>0</v>
      </c>
      <c r="K24" s="10" t="s">
        <v>179</v>
      </c>
      <c r="L24" s="130">
        <v>4.8198435004144997</v>
      </c>
      <c r="M24" s="10" t="s">
        <v>159</v>
      </c>
      <c r="N24" s="130">
        <v>0.39185487304521899</v>
      </c>
      <c r="O24" s="10" t="s">
        <v>159</v>
      </c>
      <c r="P24" s="130">
        <v>0</v>
      </c>
      <c r="Q24" s="10" t="s">
        <v>241</v>
      </c>
      <c r="R24" s="130">
        <v>2.19013370149358</v>
      </c>
      <c r="S24" s="10" t="s">
        <v>181</v>
      </c>
    </row>
    <row r="25" spans="1:19" x14ac:dyDescent="0.25">
      <c r="A25" s="12" t="s">
        <v>192</v>
      </c>
      <c r="B25" s="130">
        <v>0</v>
      </c>
      <c r="C25" s="10" t="s">
        <v>179</v>
      </c>
      <c r="D25" s="130">
        <v>2.26302047252479</v>
      </c>
      <c r="E25" s="10" t="s">
        <v>159</v>
      </c>
      <c r="F25" s="130">
        <v>0</v>
      </c>
      <c r="G25" s="10" t="s">
        <v>179</v>
      </c>
      <c r="H25" s="130">
        <v>6.24915248924514</v>
      </c>
      <c r="I25" s="10" t="s">
        <v>159</v>
      </c>
      <c r="J25" s="130">
        <v>0</v>
      </c>
      <c r="K25" s="10" t="s">
        <v>179</v>
      </c>
      <c r="L25" s="130">
        <v>4.6855742975729902</v>
      </c>
      <c r="M25" s="10" t="s">
        <v>159</v>
      </c>
      <c r="N25" s="130">
        <v>0.75603500284759495</v>
      </c>
      <c r="O25" s="10" t="s">
        <v>159</v>
      </c>
      <c r="P25" s="130">
        <v>0</v>
      </c>
      <c r="Q25" s="10" t="s">
        <v>241</v>
      </c>
      <c r="R25" s="130">
        <v>2.2594597094828002</v>
      </c>
      <c r="S25" s="10" t="s">
        <v>181</v>
      </c>
    </row>
    <row r="26" spans="1:19" x14ac:dyDescent="0.25">
      <c r="A26" s="12" t="s">
        <v>193</v>
      </c>
      <c r="B26" s="130">
        <v>0</v>
      </c>
      <c r="C26" s="10" t="s">
        <v>179</v>
      </c>
      <c r="D26" s="130">
        <v>2.1763478722625398</v>
      </c>
      <c r="E26" s="10" t="s">
        <v>159</v>
      </c>
      <c r="F26" s="130">
        <v>0</v>
      </c>
      <c r="G26" s="10" t="s">
        <v>179</v>
      </c>
      <c r="H26" s="130">
        <v>6.2069252949839102</v>
      </c>
      <c r="I26" s="10" t="s">
        <v>159</v>
      </c>
      <c r="J26" s="130">
        <v>9.1506184831582598</v>
      </c>
      <c r="K26" s="10" t="s">
        <v>159</v>
      </c>
      <c r="L26" s="130">
        <v>5.1020152459041004</v>
      </c>
      <c r="M26" s="10" t="s">
        <v>159</v>
      </c>
      <c r="N26" s="130">
        <v>0.79866311804281898</v>
      </c>
      <c r="O26" s="10" t="s">
        <v>159</v>
      </c>
      <c r="P26" s="130">
        <v>0</v>
      </c>
      <c r="Q26" s="10" t="s">
        <v>241</v>
      </c>
      <c r="R26" s="130">
        <v>2.9118281739573799</v>
      </c>
      <c r="S26" s="10" t="s">
        <v>181</v>
      </c>
    </row>
    <row r="27" spans="1:19" x14ac:dyDescent="0.25">
      <c r="A27" s="12" t="s">
        <v>194</v>
      </c>
      <c r="B27" s="130">
        <v>0.248751333765375</v>
      </c>
      <c r="C27" s="10" t="s">
        <v>159</v>
      </c>
      <c r="D27" s="130">
        <v>2.3584324700322701</v>
      </c>
      <c r="E27" s="10" t="s">
        <v>159</v>
      </c>
      <c r="F27" s="130">
        <v>0</v>
      </c>
      <c r="G27" s="10" t="s">
        <v>179</v>
      </c>
      <c r="H27" s="130">
        <v>5.6880525374141504</v>
      </c>
      <c r="I27" s="10" t="s">
        <v>159</v>
      </c>
      <c r="J27" s="130">
        <v>8.9890727921195293</v>
      </c>
      <c r="K27" s="10" t="s">
        <v>159</v>
      </c>
      <c r="L27" s="130">
        <v>5.0957858225021901</v>
      </c>
      <c r="M27" s="10" t="s">
        <v>159</v>
      </c>
      <c r="N27" s="130">
        <v>0.87217879776665597</v>
      </c>
      <c r="O27" s="10" t="s">
        <v>159</v>
      </c>
      <c r="P27" s="130">
        <v>0</v>
      </c>
      <c r="Q27" s="10" t="s">
        <v>241</v>
      </c>
      <c r="R27" s="130">
        <v>2.8729050758586201</v>
      </c>
      <c r="S27" s="10" t="s">
        <v>181</v>
      </c>
    </row>
    <row r="28" spans="1:19" x14ac:dyDescent="0.25">
      <c r="A28" s="12" t="s">
        <v>196</v>
      </c>
      <c r="B28" s="130">
        <v>0.37949626694667898</v>
      </c>
      <c r="C28" s="10" t="s">
        <v>159</v>
      </c>
      <c r="D28" s="130">
        <v>2.5823425905598998</v>
      </c>
      <c r="E28" s="10" t="s">
        <v>159</v>
      </c>
      <c r="F28" s="130">
        <v>0</v>
      </c>
      <c r="G28" s="10" t="s">
        <v>179</v>
      </c>
      <c r="H28" s="130">
        <v>5.7366120336934303</v>
      </c>
      <c r="I28" s="10" t="s">
        <v>159</v>
      </c>
      <c r="J28" s="130">
        <v>9.8700248091453808</v>
      </c>
      <c r="K28" s="10" t="s">
        <v>159</v>
      </c>
      <c r="L28" s="130">
        <v>5.5705614774248602</v>
      </c>
      <c r="M28" s="10" t="s">
        <v>159</v>
      </c>
      <c r="N28" s="130">
        <v>1.0081894387955499</v>
      </c>
      <c r="O28" s="10" t="s">
        <v>159</v>
      </c>
      <c r="P28" s="130">
        <v>0</v>
      </c>
      <c r="Q28" s="10" t="s">
        <v>241</v>
      </c>
      <c r="R28" s="130">
        <v>3.0592226424526499</v>
      </c>
      <c r="S28" s="10" t="s">
        <v>181</v>
      </c>
    </row>
    <row r="29" spans="1:19" x14ac:dyDescent="0.25">
      <c r="A29" s="12" t="s">
        <v>197</v>
      </c>
      <c r="B29" s="130">
        <v>0.95557973414068798</v>
      </c>
      <c r="C29" s="10" t="s">
        <v>159</v>
      </c>
      <c r="D29" s="130">
        <v>2.7061568531921498</v>
      </c>
      <c r="E29" s="10" t="s">
        <v>159</v>
      </c>
      <c r="F29" s="130">
        <v>0</v>
      </c>
      <c r="G29" s="10" t="s">
        <v>179</v>
      </c>
      <c r="H29" s="130">
        <v>5.4455723984896798</v>
      </c>
      <c r="I29" s="10" t="s">
        <v>159</v>
      </c>
      <c r="J29" s="130">
        <v>10.7222727284491</v>
      </c>
      <c r="K29" s="10" t="s">
        <v>159</v>
      </c>
      <c r="L29" s="130">
        <v>6.39207333830631</v>
      </c>
      <c r="M29" s="10" t="s">
        <v>159</v>
      </c>
      <c r="N29" s="130">
        <v>1.15991524086916</v>
      </c>
      <c r="O29" s="10" t="s">
        <v>159</v>
      </c>
      <c r="P29" s="130">
        <v>0</v>
      </c>
      <c r="Q29" s="10" t="s">
        <v>241</v>
      </c>
      <c r="R29" s="130">
        <v>3.16284669096293</v>
      </c>
      <c r="S29" s="10" t="s">
        <v>181</v>
      </c>
    </row>
    <row r="30" spans="1:19" x14ac:dyDescent="0.25">
      <c r="A30" s="12" t="s">
        <v>199</v>
      </c>
      <c r="B30" s="130">
        <v>3.47808359447275</v>
      </c>
      <c r="C30" s="10" t="s">
        <v>159</v>
      </c>
      <c r="D30" s="130">
        <v>2.5637292351260199</v>
      </c>
      <c r="E30" s="10" t="s">
        <v>159</v>
      </c>
      <c r="F30" s="130">
        <v>5.6922601525525698</v>
      </c>
      <c r="G30" s="10" t="s">
        <v>159</v>
      </c>
      <c r="H30" s="130">
        <v>5.1776725466790596</v>
      </c>
      <c r="I30" s="10" t="s">
        <v>159</v>
      </c>
      <c r="J30" s="130">
        <v>10.1729504232741</v>
      </c>
      <c r="K30" s="10" t="s">
        <v>159</v>
      </c>
      <c r="L30" s="130">
        <v>4.0476519019364297</v>
      </c>
      <c r="M30" s="10" t="s">
        <v>159</v>
      </c>
      <c r="N30" s="130">
        <v>1.11782901858908</v>
      </c>
      <c r="O30" s="10" t="s">
        <v>159</v>
      </c>
      <c r="P30" s="130">
        <v>0</v>
      </c>
      <c r="Q30" s="10" t="s">
        <v>241</v>
      </c>
      <c r="R30" s="130">
        <v>3.0561150787412901</v>
      </c>
      <c r="S30" s="10" t="s">
        <v>159</v>
      </c>
    </row>
    <row r="31" spans="1:19" x14ac:dyDescent="0.25">
      <c r="A31" s="12" t="s">
        <v>200</v>
      </c>
      <c r="B31" s="130">
        <v>3.5287133102640902</v>
      </c>
      <c r="C31" s="10" t="s">
        <v>159</v>
      </c>
      <c r="D31" s="130">
        <v>2.4100873650687298</v>
      </c>
      <c r="E31" s="10" t="s">
        <v>159</v>
      </c>
      <c r="F31" s="130">
        <v>5.4473589261540996</v>
      </c>
      <c r="G31" s="10" t="s">
        <v>159</v>
      </c>
      <c r="H31" s="130">
        <v>5.2377509881601201</v>
      </c>
      <c r="I31" s="10" t="s">
        <v>159</v>
      </c>
      <c r="J31" s="130">
        <v>10.290012043743801</v>
      </c>
      <c r="K31" s="10" t="s">
        <v>159</v>
      </c>
      <c r="L31" s="130">
        <v>5.3951384099971103</v>
      </c>
      <c r="M31" s="10" t="s">
        <v>159</v>
      </c>
      <c r="N31" s="130">
        <v>1.0411994259783801</v>
      </c>
      <c r="O31" s="10" t="s">
        <v>159</v>
      </c>
      <c r="P31" s="130">
        <v>0</v>
      </c>
      <c r="Q31" s="10" t="s">
        <v>241</v>
      </c>
      <c r="R31" s="130">
        <v>3.0302186049087401</v>
      </c>
      <c r="S31" s="10" t="s">
        <v>159</v>
      </c>
    </row>
    <row r="32" spans="1:19" x14ac:dyDescent="0.25">
      <c r="A32" s="15" t="s">
        <v>203</v>
      </c>
      <c r="B32" s="131">
        <v>8.5617054989376609</v>
      </c>
      <c r="C32" s="14" t="s">
        <v>159</v>
      </c>
      <c r="D32" s="131">
        <v>1.7423036508286101</v>
      </c>
      <c r="E32" s="14" t="s">
        <v>159</v>
      </c>
      <c r="F32" s="131">
        <v>5.0047444760742898</v>
      </c>
      <c r="G32" s="14" t="s">
        <v>159</v>
      </c>
      <c r="H32" s="131">
        <v>4.09228938311968</v>
      </c>
      <c r="I32" s="14" t="s">
        <v>159</v>
      </c>
      <c r="J32" s="131">
        <v>8.0692797507112495</v>
      </c>
      <c r="K32" s="14" t="s">
        <v>159</v>
      </c>
      <c r="L32" s="131">
        <v>4.2508095239775496</v>
      </c>
      <c r="M32" s="14" t="s">
        <v>159</v>
      </c>
      <c r="N32" s="131">
        <v>0.72620723413514299</v>
      </c>
      <c r="O32" s="14" t="s">
        <v>159</v>
      </c>
      <c r="P32" s="131">
        <v>0</v>
      </c>
      <c r="Q32" s="14" t="s">
        <v>241</v>
      </c>
      <c r="R32" s="131">
        <v>2.4046867149036801</v>
      </c>
      <c r="S32" s="14" t="s">
        <v>159</v>
      </c>
    </row>
    <row r="34" spans="1:2" x14ac:dyDescent="0.25">
      <c r="A34" s="16" t="s">
        <v>204</v>
      </c>
      <c r="B34" s="16" t="s">
        <v>230</v>
      </c>
    </row>
    <row r="36" spans="1:2" x14ac:dyDescent="0.25">
      <c r="B36" s="16" t="s">
        <v>329</v>
      </c>
    </row>
    <row r="38" spans="1:2" x14ac:dyDescent="0.25">
      <c r="B38" s="16" t="s">
        <v>210</v>
      </c>
    </row>
    <row r="39" spans="1:2" x14ac:dyDescent="0.25">
      <c r="B39" s="16" t="s">
        <v>244</v>
      </c>
    </row>
    <row r="40" spans="1:2" x14ac:dyDescent="0.25">
      <c r="B40" s="16" t="s">
        <v>212</v>
      </c>
    </row>
    <row r="43" spans="1:2" x14ac:dyDescent="0.25">
      <c r="A43" s="17" t="str">
        <f>HYPERLINK("#'KENO 12'!A2", "&lt;&lt;&lt; Previous table")</f>
        <v>&lt;&lt;&lt; Previous table</v>
      </c>
    </row>
    <row r="44" spans="1:2" x14ac:dyDescent="0.25">
      <c r="A44" s="17" t="str">
        <f>HYPERLINK("#'KENO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S44"/>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HYPERLINK("#'INDEX'!B64", "Link to index")</f>
        <v>Link to index</v>
      </c>
    </row>
    <row r="2" spans="1:19" ht="15.75" customHeight="1" x14ac:dyDescent="0.25">
      <c r="A2" s="287" t="s">
        <v>332</v>
      </c>
      <c r="B2" s="286"/>
      <c r="C2" s="286"/>
      <c r="D2" s="286"/>
      <c r="E2" s="286"/>
      <c r="F2" s="286"/>
      <c r="G2" s="286"/>
      <c r="H2" s="286"/>
      <c r="I2" s="286"/>
      <c r="J2" s="286"/>
      <c r="K2" s="286"/>
      <c r="L2" s="286"/>
      <c r="M2" s="286"/>
      <c r="N2" s="286"/>
      <c r="O2" s="286"/>
      <c r="P2" s="286"/>
      <c r="Q2" s="286"/>
      <c r="R2" s="286"/>
      <c r="S2" s="286"/>
    </row>
    <row r="3" spans="1:19" ht="15.75" customHeight="1" x14ac:dyDescent="0.25">
      <c r="A3" s="287" t="s">
        <v>82</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132">
        <v>0</v>
      </c>
      <c r="C7" s="10" t="s">
        <v>179</v>
      </c>
      <c r="D7" s="132">
        <v>0</v>
      </c>
      <c r="E7" s="10" t="s">
        <v>179</v>
      </c>
      <c r="F7" s="132">
        <v>0</v>
      </c>
      <c r="G7" s="10" t="s">
        <v>179</v>
      </c>
      <c r="H7" s="132">
        <v>0</v>
      </c>
      <c r="I7" s="10" t="s">
        <v>179</v>
      </c>
      <c r="J7" s="132">
        <v>0</v>
      </c>
      <c r="K7" s="10" t="s">
        <v>179</v>
      </c>
      <c r="L7" s="132">
        <v>2.8717713829057598</v>
      </c>
      <c r="M7" s="10" t="s">
        <v>180</v>
      </c>
      <c r="N7" s="132">
        <v>0</v>
      </c>
      <c r="O7" s="10" t="s">
        <v>179</v>
      </c>
      <c r="P7" s="132">
        <v>0</v>
      </c>
      <c r="Q7" s="10" t="s">
        <v>241</v>
      </c>
      <c r="R7" s="132">
        <v>7.4829306678248497E-2</v>
      </c>
      <c r="S7" s="10" t="s">
        <v>181</v>
      </c>
    </row>
    <row r="8" spans="1:19" x14ac:dyDescent="0.25">
      <c r="A8" s="12" t="s">
        <v>171</v>
      </c>
      <c r="B8" s="132">
        <v>0</v>
      </c>
      <c r="C8" s="10" t="s">
        <v>179</v>
      </c>
      <c r="D8" s="132">
        <v>0</v>
      </c>
      <c r="E8" s="10" t="s">
        <v>179</v>
      </c>
      <c r="F8" s="132">
        <v>0</v>
      </c>
      <c r="G8" s="10" t="s">
        <v>179</v>
      </c>
      <c r="H8" s="132">
        <v>0</v>
      </c>
      <c r="I8" s="10" t="s">
        <v>179</v>
      </c>
      <c r="J8" s="132">
        <v>0</v>
      </c>
      <c r="K8" s="10" t="s">
        <v>179</v>
      </c>
      <c r="L8" s="132">
        <v>10.831881635087001</v>
      </c>
      <c r="M8" s="10" t="s">
        <v>159</v>
      </c>
      <c r="N8" s="132">
        <v>0</v>
      </c>
      <c r="O8" s="10" t="s">
        <v>179</v>
      </c>
      <c r="P8" s="132">
        <v>0</v>
      </c>
      <c r="Q8" s="10" t="s">
        <v>241</v>
      </c>
      <c r="R8" s="132">
        <v>0.27956917933416298</v>
      </c>
      <c r="S8" s="10" t="s">
        <v>181</v>
      </c>
    </row>
    <row r="9" spans="1:19" x14ac:dyDescent="0.25">
      <c r="A9" s="12" t="s">
        <v>172</v>
      </c>
      <c r="B9" s="132">
        <v>0</v>
      </c>
      <c r="C9" s="10" t="s">
        <v>179</v>
      </c>
      <c r="D9" s="132">
        <v>0</v>
      </c>
      <c r="E9" s="10" t="s">
        <v>179</v>
      </c>
      <c r="F9" s="132">
        <v>0</v>
      </c>
      <c r="G9" s="10" t="s">
        <v>179</v>
      </c>
      <c r="H9" s="132">
        <v>0</v>
      </c>
      <c r="I9" s="10" t="s">
        <v>179</v>
      </c>
      <c r="J9" s="132">
        <v>0</v>
      </c>
      <c r="K9" s="10" t="s">
        <v>179</v>
      </c>
      <c r="L9" s="132">
        <v>13.606712126944799</v>
      </c>
      <c r="M9" s="10" t="s">
        <v>159</v>
      </c>
      <c r="N9" s="132">
        <v>0</v>
      </c>
      <c r="O9" s="10" t="s">
        <v>179</v>
      </c>
      <c r="P9" s="132">
        <v>0</v>
      </c>
      <c r="Q9" s="10" t="s">
        <v>241</v>
      </c>
      <c r="R9" s="132">
        <v>0.34754189635743399</v>
      </c>
      <c r="S9" s="10" t="s">
        <v>181</v>
      </c>
    </row>
    <row r="10" spans="1:19" x14ac:dyDescent="0.25">
      <c r="A10" s="12" t="s">
        <v>173</v>
      </c>
      <c r="B10" s="132">
        <v>0</v>
      </c>
      <c r="C10" s="10" t="s">
        <v>179</v>
      </c>
      <c r="D10" s="132">
        <v>6.5402490851940698</v>
      </c>
      <c r="E10" s="10" t="s">
        <v>159</v>
      </c>
      <c r="F10" s="132">
        <v>0</v>
      </c>
      <c r="G10" s="10" t="s">
        <v>179</v>
      </c>
      <c r="H10" s="132">
        <v>5.3427942622786304</v>
      </c>
      <c r="I10" s="10" t="s">
        <v>159</v>
      </c>
      <c r="J10" s="132">
        <v>0</v>
      </c>
      <c r="K10" s="10" t="s">
        <v>179</v>
      </c>
      <c r="L10" s="132">
        <v>12.5872947652836</v>
      </c>
      <c r="M10" s="10" t="s">
        <v>159</v>
      </c>
      <c r="N10" s="132">
        <v>0</v>
      </c>
      <c r="O10" s="10" t="s">
        <v>179</v>
      </c>
      <c r="P10" s="132">
        <v>0</v>
      </c>
      <c r="Q10" s="10" t="s">
        <v>241</v>
      </c>
      <c r="R10" s="132">
        <v>3.5063612038460299</v>
      </c>
      <c r="S10" s="10" t="s">
        <v>181</v>
      </c>
    </row>
    <row r="11" spans="1:19" x14ac:dyDescent="0.25">
      <c r="A11" s="12" t="s">
        <v>174</v>
      </c>
      <c r="B11" s="132">
        <v>0</v>
      </c>
      <c r="C11" s="10" t="s">
        <v>179</v>
      </c>
      <c r="D11" s="132">
        <v>5.7503657609936303</v>
      </c>
      <c r="E11" s="10" t="s">
        <v>159</v>
      </c>
      <c r="F11" s="132">
        <v>0</v>
      </c>
      <c r="G11" s="10" t="s">
        <v>179</v>
      </c>
      <c r="H11" s="132">
        <v>7.0502453391279101</v>
      </c>
      <c r="I11" s="10" t="s">
        <v>159</v>
      </c>
      <c r="J11" s="132">
        <v>0</v>
      </c>
      <c r="K11" s="10" t="s">
        <v>179</v>
      </c>
      <c r="L11" s="132">
        <v>13.179013523818099</v>
      </c>
      <c r="M11" s="10" t="s">
        <v>159</v>
      </c>
      <c r="N11" s="132">
        <v>0</v>
      </c>
      <c r="O11" s="10" t="s">
        <v>179</v>
      </c>
      <c r="P11" s="132">
        <v>0</v>
      </c>
      <c r="Q11" s="10" t="s">
        <v>241</v>
      </c>
      <c r="R11" s="132">
        <v>3.5612189572419801</v>
      </c>
      <c r="S11" s="10" t="s">
        <v>181</v>
      </c>
    </row>
    <row r="12" spans="1:19" x14ac:dyDescent="0.25">
      <c r="A12" s="12" t="s">
        <v>175</v>
      </c>
      <c r="B12" s="132">
        <v>0</v>
      </c>
      <c r="C12" s="10" t="s">
        <v>179</v>
      </c>
      <c r="D12" s="132">
        <v>5.6464308091395798</v>
      </c>
      <c r="E12" s="10" t="s">
        <v>159</v>
      </c>
      <c r="F12" s="132">
        <v>0</v>
      </c>
      <c r="G12" s="10" t="s">
        <v>179</v>
      </c>
      <c r="H12" s="132">
        <v>6.9964961232870602</v>
      </c>
      <c r="I12" s="10" t="s">
        <v>159</v>
      </c>
      <c r="J12" s="132">
        <v>0</v>
      </c>
      <c r="K12" s="10" t="s">
        <v>179</v>
      </c>
      <c r="L12" s="132">
        <v>12.148455745509199</v>
      </c>
      <c r="M12" s="10" t="s">
        <v>159</v>
      </c>
      <c r="N12" s="132">
        <v>1.06427135952111</v>
      </c>
      <c r="O12" s="10" t="s">
        <v>159</v>
      </c>
      <c r="P12" s="132">
        <v>0</v>
      </c>
      <c r="Q12" s="10" t="s">
        <v>241</v>
      </c>
      <c r="R12" s="132">
        <v>3.7571597052715302</v>
      </c>
      <c r="S12" s="10" t="s">
        <v>181</v>
      </c>
    </row>
    <row r="13" spans="1:19" x14ac:dyDescent="0.25">
      <c r="A13" s="12" t="s">
        <v>176</v>
      </c>
      <c r="B13" s="132">
        <v>0</v>
      </c>
      <c r="C13" s="10" t="s">
        <v>179</v>
      </c>
      <c r="D13" s="132">
        <v>2.4011732316239902</v>
      </c>
      <c r="E13" s="10" t="s">
        <v>159</v>
      </c>
      <c r="F13" s="132">
        <v>0</v>
      </c>
      <c r="G13" s="10" t="s">
        <v>179</v>
      </c>
      <c r="H13" s="132">
        <v>3.3185275955698601</v>
      </c>
      <c r="I13" s="10" t="s">
        <v>159</v>
      </c>
      <c r="J13" s="132">
        <v>0</v>
      </c>
      <c r="K13" s="10" t="s">
        <v>179</v>
      </c>
      <c r="L13" s="132">
        <v>11.872162837215599</v>
      </c>
      <c r="M13" s="10" t="s">
        <v>159</v>
      </c>
      <c r="N13" s="132">
        <v>0.72746927742342204</v>
      </c>
      <c r="O13" s="10" t="s">
        <v>159</v>
      </c>
      <c r="P13" s="132">
        <v>0</v>
      </c>
      <c r="Q13" s="10" t="s">
        <v>241</v>
      </c>
      <c r="R13" s="132">
        <v>1.89396356653764</v>
      </c>
      <c r="S13" s="10" t="s">
        <v>181</v>
      </c>
    </row>
    <row r="14" spans="1:19" x14ac:dyDescent="0.25">
      <c r="A14" s="12" t="s">
        <v>177</v>
      </c>
      <c r="B14" s="132">
        <v>0</v>
      </c>
      <c r="C14" s="10" t="s">
        <v>179</v>
      </c>
      <c r="D14" s="132">
        <v>2.3203824955466201</v>
      </c>
      <c r="E14" s="10" t="s">
        <v>159</v>
      </c>
      <c r="F14" s="132">
        <v>0</v>
      </c>
      <c r="G14" s="10" t="s">
        <v>179</v>
      </c>
      <c r="H14" s="132">
        <v>3.8526186210714499</v>
      </c>
      <c r="I14" s="10" t="s">
        <v>159</v>
      </c>
      <c r="J14" s="132">
        <v>0</v>
      </c>
      <c r="K14" s="10" t="s">
        <v>179</v>
      </c>
      <c r="L14" s="132">
        <v>4.8500189323382701</v>
      </c>
      <c r="M14" s="10" t="s">
        <v>159</v>
      </c>
      <c r="N14" s="132">
        <v>0.67095067322269797</v>
      </c>
      <c r="O14" s="10" t="s">
        <v>159</v>
      </c>
      <c r="P14" s="132">
        <v>0</v>
      </c>
      <c r="Q14" s="10" t="s">
        <v>241</v>
      </c>
      <c r="R14" s="132">
        <v>1.78079419438841</v>
      </c>
      <c r="S14" s="10" t="s">
        <v>181</v>
      </c>
    </row>
    <row r="15" spans="1:19" x14ac:dyDescent="0.25">
      <c r="A15" s="12" t="s">
        <v>178</v>
      </c>
      <c r="B15" s="132">
        <v>0</v>
      </c>
      <c r="C15" s="10" t="s">
        <v>179</v>
      </c>
      <c r="D15" s="132">
        <v>2.1776010082511998</v>
      </c>
      <c r="E15" s="10" t="s">
        <v>159</v>
      </c>
      <c r="F15" s="132">
        <v>0</v>
      </c>
      <c r="G15" s="10" t="s">
        <v>179</v>
      </c>
      <c r="H15" s="132">
        <v>5.0872652827717797</v>
      </c>
      <c r="I15" s="10" t="s">
        <v>159</v>
      </c>
      <c r="J15" s="132">
        <v>0</v>
      </c>
      <c r="K15" s="10" t="s">
        <v>179</v>
      </c>
      <c r="L15" s="132">
        <v>4.9278524880716503</v>
      </c>
      <c r="M15" s="10" t="s">
        <v>159</v>
      </c>
      <c r="N15" s="132">
        <v>0.64209806697513905</v>
      </c>
      <c r="O15" s="10" t="s">
        <v>159</v>
      </c>
      <c r="P15" s="132">
        <v>0</v>
      </c>
      <c r="Q15" s="10" t="s">
        <v>241</v>
      </c>
      <c r="R15" s="132">
        <v>1.96183847316953</v>
      </c>
      <c r="S15" s="10" t="s">
        <v>181</v>
      </c>
    </row>
    <row r="16" spans="1:19" x14ac:dyDescent="0.25">
      <c r="A16" s="12" t="s">
        <v>182</v>
      </c>
      <c r="B16" s="132">
        <v>0</v>
      </c>
      <c r="C16" s="10" t="s">
        <v>179</v>
      </c>
      <c r="D16" s="132">
        <v>2.1490085122959601</v>
      </c>
      <c r="E16" s="10" t="s">
        <v>159</v>
      </c>
      <c r="F16" s="132">
        <v>0</v>
      </c>
      <c r="G16" s="10" t="s">
        <v>179</v>
      </c>
      <c r="H16" s="132">
        <v>5.7795674866039004</v>
      </c>
      <c r="I16" s="10" t="s">
        <v>159</v>
      </c>
      <c r="J16" s="132">
        <v>0</v>
      </c>
      <c r="K16" s="10" t="s">
        <v>179</v>
      </c>
      <c r="L16" s="132">
        <v>4.76325708926736</v>
      </c>
      <c r="M16" s="10" t="s">
        <v>159</v>
      </c>
      <c r="N16" s="132">
        <v>0.62670791860188502</v>
      </c>
      <c r="O16" s="10" t="s">
        <v>159</v>
      </c>
      <c r="P16" s="132">
        <v>0</v>
      </c>
      <c r="Q16" s="10" t="s">
        <v>241</v>
      </c>
      <c r="R16" s="132">
        <v>2.0828220355258602</v>
      </c>
      <c r="S16" s="10" t="s">
        <v>181</v>
      </c>
    </row>
    <row r="17" spans="1:19" x14ac:dyDescent="0.25">
      <c r="A17" s="12" t="s">
        <v>183</v>
      </c>
      <c r="B17" s="132">
        <v>0</v>
      </c>
      <c r="C17" s="10" t="s">
        <v>179</v>
      </c>
      <c r="D17" s="132">
        <v>2.1373782448860901</v>
      </c>
      <c r="E17" s="10" t="s">
        <v>159</v>
      </c>
      <c r="F17" s="132">
        <v>0</v>
      </c>
      <c r="G17" s="10" t="s">
        <v>179</v>
      </c>
      <c r="H17" s="132">
        <v>6.5133901288551499</v>
      </c>
      <c r="I17" s="10" t="s">
        <v>159</v>
      </c>
      <c r="J17" s="132">
        <v>0</v>
      </c>
      <c r="K17" s="10" t="s">
        <v>179</v>
      </c>
      <c r="L17" s="132">
        <v>5.6190041421832504</v>
      </c>
      <c r="M17" s="10" t="s">
        <v>159</v>
      </c>
      <c r="N17" s="132">
        <v>0.59185654008121202</v>
      </c>
      <c r="O17" s="10" t="s">
        <v>159</v>
      </c>
      <c r="P17" s="132">
        <v>0</v>
      </c>
      <c r="Q17" s="10" t="s">
        <v>241</v>
      </c>
      <c r="R17" s="132">
        <v>2.2385483611654999</v>
      </c>
      <c r="S17" s="10" t="s">
        <v>181</v>
      </c>
    </row>
    <row r="18" spans="1:19" x14ac:dyDescent="0.25">
      <c r="A18" s="12" t="s">
        <v>184</v>
      </c>
      <c r="B18" s="132">
        <v>0</v>
      </c>
      <c r="C18" s="10" t="s">
        <v>179</v>
      </c>
      <c r="D18" s="132">
        <v>1.9989208581803699</v>
      </c>
      <c r="E18" s="10" t="s">
        <v>159</v>
      </c>
      <c r="F18" s="132">
        <v>0</v>
      </c>
      <c r="G18" s="10" t="s">
        <v>179</v>
      </c>
      <c r="H18" s="132">
        <v>6.5678182759933597</v>
      </c>
      <c r="I18" s="10" t="s">
        <v>159</v>
      </c>
      <c r="J18" s="132">
        <v>0</v>
      </c>
      <c r="K18" s="10" t="s">
        <v>179</v>
      </c>
      <c r="L18" s="132">
        <v>5.3670896244730697</v>
      </c>
      <c r="M18" s="10" t="s">
        <v>159</v>
      </c>
      <c r="N18" s="132">
        <v>0.532373849824473</v>
      </c>
      <c r="O18" s="10" t="s">
        <v>159</v>
      </c>
      <c r="P18" s="132">
        <v>0</v>
      </c>
      <c r="Q18" s="10" t="s">
        <v>241</v>
      </c>
      <c r="R18" s="132">
        <v>2.1888880284314798</v>
      </c>
      <c r="S18" s="10" t="s">
        <v>181</v>
      </c>
    </row>
    <row r="19" spans="1:19" x14ac:dyDescent="0.25">
      <c r="A19" s="12" t="s">
        <v>185</v>
      </c>
      <c r="B19" s="132">
        <v>0</v>
      </c>
      <c r="C19" s="10" t="s">
        <v>179</v>
      </c>
      <c r="D19" s="132">
        <v>1.97350930259466</v>
      </c>
      <c r="E19" s="10" t="s">
        <v>159</v>
      </c>
      <c r="F19" s="132">
        <v>0</v>
      </c>
      <c r="G19" s="10" t="s">
        <v>179</v>
      </c>
      <c r="H19" s="132">
        <v>5.8117423280920004</v>
      </c>
      <c r="I19" s="10" t="s">
        <v>159</v>
      </c>
      <c r="J19" s="132">
        <v>0</v>
      </c>
      <c r="K19" s="10" t="s">
        <v>179</v>
      </c>
      <c r="L19" s="132">
        <v>5.3802326108593501</v>
      </c>
      <c r="M19" s="10" t="s">
        <v>159</v>
      </c>
      <c r="N19" s="132">
        <v>0.59611600039926704</v>
      </c>
      <c r="O19" s="10" t="s">
        <v>159</v>
      </c>
      <c r="P19" s="132">
        <v>0</v>
      </c>
      <c r="Q19" s="10" t="s">
        <v>241</v>
      </c>
      <c r="R19" s="132">
        <v>2.0547831883267902</v>
      </c>
      <c r="S19" s="10" t="s">
        <v>181</v>
      </c>
    </row>
    <row r="20" spans="1:19" x14ac:dyDescent="0.25">
      <c r="A20" s="12" t="s">
        <v>186</v>
      </c>
      <c r="B20" s="132">
        <v>0</v>
      </c>
      <c r="C20" s="10" t="s">
        <v>179</v>
      </c>
      <c r="D20" s="132">
        <v>1.8957063095158899</v>
      </c>
      <c r="E20" s="10" t="s">
        <v>159</v>
      </c>
      <c r="F20" s="132">
        <v>0</v>
      </c>
      <c r="G20" s="10" t="s">
        <v>179</v>
      </c>
      <c r="H20" s="132">
        <v>7.0728765146132799</v>
      </c>
      <c r="I20" s="10" t="s">
        <v>159</v>
      </c>
      <c r="J20" s="132">
        <v>0</v>
      </c>
      <c r="K20" s="10" t="s">
        <v>179</v>
      </c>
      <c r="L20" s="132">
        <v>5.5019550526789702</v>
      </c>
      <c r="M20" s="10" t="s">
        <v>159</v>
      </c>
      <c r="N20" s="132">
        <v>0.50861693360316296</v>
      </c>
      <c r="O20" s="10" t="s">
        <v>159</v>
      </c>
      <c r="P20" s="132">
        <v>0</v>
      </c>
      <c r="Q20" s="10" t="s">
        <v>241</v>
      </c>
      <c r="R20" s="132">
        <v>2.2590111307841201</v>
      </c>
      <c r="S20" s="10" t="s">
        <v>181</v>
      </c>
    </row>
    <row r="21" spans="1:19" x14ac:dyDescent="0.25">
      <c r="A21" s="12" t="s">
        <v>188</v>
      </c>
      <c r="B21" s="132">
        <v>0</v>
      </c>
      <c r="C21" s="10" t="s">
        <v>179</v>
      </c>
      <c r="D21" s="132">
        <v>2.3506024802459602</v>
      </c>
      <c r="E21" s="10" t="s">
        <v>159</v>
      </c>
      <c r="F21" s="132">
        <v>0</v>
      </c>
      <c r="G21" s="10" t="s">
        <v>179</v>
      </c>
      <c r="H21" s="132">
        <v>7.4701209439766396</v>
      </c>
      <c r="I21" s="10" t="s">
        <v>159</v>
      </c>
      <c r="J21" s="132">
        <v>0</v>
      </c>
      <c r="K21" s="10" t="s">
        <v>179</v>
      </c>
      <c r="L21" s="132">
        <v>5.8768105872916401</v>
      </c>
      <c r="M21" s="10" t="s">
        <v>159</v>
      </c>
      <c r="N21" s="132">
        <v>0.48444098613824799</v>
      </c>
      <c r="O21" s="10" t="s">
        <v>159</v>
      </c>
      <c r="P21" s="132">
        <v>0</v>
      </c>
      <c r="Q21" s="10" t="s">
        <v>241</v>
      </c>
      <c r="R21" s="132">
        <v>2.4906194106686401</v>
      </c>
      <c r="S21" s="10" t="s">
        <v>181</v>
      </c>
    </row>
    <row r="22" spans="1:19" x14ac:dyDescent="0.25">
      <c r="A22" s="12" t="s">
        <v>189</v>
      </c>
      <c r="B22" s="132">
        <v>0</v>
      </c>
      <c r="C22" s="10" t="s">
        <v>179</v>
      </c>
      <c r="D22" s="132">
        <v>2.3564577066635</v>
      </c>
      <c r="E22" s="10" t="s">
        <v>159</v>
      </c>
      <c r="F22" s="132">
        <v>0</v>
      </c>
      <c r="G22" s="10" t="s">
        <v>179</v>
      </c>
      <c r="H22" s="132">
        <v>6.5833260908582201</v>
      </c>
      <c r="I22" s="10" t="s">
        <v>159</v>
      </c>
      <c r="J22" s="132">
        <v>0</v>
      </c>
      <c r="K22" s="10" t="s">
        <v>179</v>
      </c>
      <c r="L22" s="132">
        <v>5.5796338148835201</v>
      </c>
      <c r="M22" s="10" t="s">
        <v>159</v>
      </c>
      <c r="N22" s="132">
        <v>0.41057755842330401</v>
      </c>
      <c r="O22" s="10" t="s">
        <v>159</v>
      </c>
      <c r="P22" s="132">
        <v>0</v>
      </c>
      <c r="Q22" s="10" t="s">
        <v>241</v>
      </c>
      <c r="R22" s="132">
        <v>2.2931998795067998</v>
      </c>
      <c r="S22" s="10" t="s">
        <v>181</v>
      </c>
    </row>
    <row r="23" spans="1:19" x14ac:dyDescent="0.25">
      <c r="A23" s="12" t="s">
        <v>190</v>
      </c>
      <c r="B23" s="132">
        <v>0</v>
      </c>
      <c r="C23" s="10" t="s">
        <v>179</v>
      </c>
      <c r="D23" s="132">
        <v>2.5609379448234</v>
      </c>
      <c r="E23" s="10" t="s">
        <v>159</v>
      </c>
      <c r="F23" s="132">
        <v>0</v>
      </c>
      <c r="G23" s="10" t="s">
        <v>179</v>
      </c>
      <c r="H23" s="132">
        <v>7.0754754476674497</v>
      </c>
      <c r="I23" s="10" t="s">
        <v>159</v>
      </c>
      <c r="J23" s="132">
        <v>0</v>
      </c>
      <c r="K23" s="10" t="s">
        <v>179</v>
      </c>
      <c r="L23" s="132">
        <v>5.8788502499971802</v>
      </c>
      <c r="M23" s="10" t="s">
        <v>159</v>
      </c>
      <c r="N23" s="132">
        <v>0.38804111736652902</v>
      </c>
      <c r="O23" s="10" t="s">
        <v>159</v>
      </c>
      <c r="P23" s="132">
        <v>0</v>
      </c>
      <c r="Q23" s="10" t="s">
        <v>241</v>
      </c>
      <c r="R23" s="132">
        <v>2.4570213921301698</v>
      </c>
      <c r="S23" s="10" t="s">
        <v>181</v>
      </c>
    </row>
    <row r="24" spans="1:19" x14ac:dyDescent="0.25">
      <c r="A24" s="12" t="s">
        <v>191</v>
      </c>
      <c r="B24" s="132">
        <v>0</v>
      </c>
      <c r="C24" s="10" t="s">
        <v>179</v>
      </c>
      <c r="D24" s="132">
        <v>2.66303887122214</v>
      </c>
      <c r="E24" s="10" t="s">
        <v>159</v>
      </c>
      <c r="F24" s="132">
        <v>0</v>
      </c>
      <c r="G24" s="10" t="s">
        <v>179</v>
      </c>
      <c r="H24" s="132">
        <v>7.25818901745708</v>
      </c>
      <c r="I24" s="10" t="s">
        <v>159</v>
      </c>
      <c r="J24" s="132">
        <v>0</v>
      </c>
      <c r="K24" s="10" t="s">
        <v>179</v>
      </c>
      <c r="L24" s="132">
        <v>5.5765589299795799</v>
      </c>
      <c r="M24" s="10" t="s">
        <v>159</v>
      </c>
      <c r="N24" s="132">
        <v>0.45337608811331798</v>
      </c>
      <c r="O24" s="10" t="s">
        <v>159</v>
      </c>
      <c r="P24" s="132">
        <v>0</v>
      </c>
      <c r="Q24" s="10" t="s">
        <v>241</v>
      </c>
      <c r="R24" s="132">
        <v>2.5339846926280698</v>
      </c>
      <c r="S24" s="10" t="s">
        <v>181</v>
      </c>
    </row>
    <row r="25" spans="1:19" x14ac:dyDescent="0.25">
      <c r="A25" s="12" t="s">
        <v>192</v>
      </c>
      <c r="B25" s="132">
        <v>0</v>
      </c>
      <c r="C25" s="10" t="s">
        <v>179</v>
      </c>
      <c r="D25" s="132">
        <v>2.5594473965896198</v>
      </c>
      <c r="E25" s="10" t="s">
        <v>159</v>
      </c>
      <c r="F25" s="132">
        <v>0</v>
      </c>
      <c r="G25" s="10" t="s">
        <v>179</v>
      </c>
      <c r="H25" s="132">
        <v>7.0677120528412702</v>
      </c>
      <c r="I25" s="10" t="s">
        <v>159</v>
      </c>
      <c r="J25" s="132">
        <v>0</v>
      </c>
      <c r="K25" s="10" t="s">
        <v>179</v>
      </c>
      <c r="L25" s="132">
        <v>5.2993249875776698</v>
      </c>
      <c r="M25" s="10" t="s">
        <v>159</v>
      </c>
      <c r="N25" s="132">
        <v>0.85506598073770002</v>
      </c>
      <c r="O25" s="10" t="s">
        <v>159</v>
      </c>
      <c r="P25" s="132">
        <v>0</v>
      </c>
      <c r="Q25" s="10" t="s">
        <v>241</v>
      </c>
      <c r="R25" s="132">
        <v>2.5554202188383202</v>
      </c>
      <c r="S25" s="10" t="s">
        <v>181</v>
      </c>
    </row>
    <row r="26" spans="1:19" x14ac:dyDescent="0.25">
      <c r="A26" s="12" t="s">
        <v>193</v>
      </c>
      <c r="B26" s="132">
        <v>0</v>
      </c>
      <c r="C26" s="10" t="s">
        <v>179</v>
      </c>
      <c r="D26" s="132">
        <v>2.3981280840073902</v>
      </c>
      <c r="E26" s="10" t="s">
        <v>159</v>
      </c>
      <c r="F26" s="132">
        <v>0</v>
      </c>
      <c r="G26" s="10" t="s">
        <v>179</v>
      </c>
      <c r="H26" s="132">
        <v>6.8394405393298898</v>
      </c>
      <c r="I26" s="10" t="s">
        <v>159</v>
      </c>
      <c r="J26" s="132">
        <v>10.083110080965801</v>
      </c>
      <c r="K26" s="10" t="s">
        <v>159</v>
      </c>
      <c r="L26" s="132">
        <v>5.6219348947724299</v>
      </c>
      <c r="M26" s="10" t="s">
        <v>159</v>
      </c>
      <c r="N26" s="132">
        <v>0.880050692929087</v>
      </c>
      <c r="O26" s="10" t="s">
        <v>159</v>
      </c>
      <c r="P26" s="132">
        <v>0</v>
      </c>
      <c r="Q26" s="10" t="s">
        <v>241</v>
      </c>
      <c r="R26" s="132">
        <v>3.20855733073209</v>
      </c>
      <c r="S26" s="10" t="s">
        <v>181</v>
      </c>
    </row>
    <row r="27" spans="1:19" x14ac:dyDescent="0.25">
      <c r="A27" s="12" t="s">
        <v>194</v>
      </c>
      <c r="B27" s="132">
        <v>0.26948061157915598</v>
      </c>
      <c r="C27" s="10" t="s">
        <v>159</v>
      </c>
      <c r="D27" s="132">
        <v>2.5549685092016201</v>
      </c>
      <c r="E27" s="10" t="s">
        <v>159</v>
      </c>
      <c r="F27" s="132">
        <v>0</v>
      </c>
      <c r="G27" s="10" t="s">
        <v>179</v>
      </c>
      <c r="H27" s="132">
        <v>6.1620569155320002</v>
      </c>
      <c r="I27" s="10" t="s">
        <v>159</v>
      </c>
      <c r="J27" s="132">
        <v>9.7381621914628198</v>
      </c>
      <c r="K27" s="10" t="s">
        <v>159</v>
      </c>
      <c r="L27" s="132">
        <v>5.5204346410440399</v>
      </c>
      <c r="M27" s="10" t="s">
        <v>159</v>
      </c>
      <c r="N27" s="132">
        <v>0.94486036424721098</v>
      </c>
      <c r="O27" s="10" t="s">
        <v>159</v>
      </c>
      <c r="P27" s="132">
        <v>0</v>
      </c>
      <c r="Q27" s="10" t="s">
        <v>241</v>
      </c>
      <c r="R27" s="132">
        <v>3.11231383218017</v>
      </c>
      <c r="S27" s="10" t="s">
        <v>181</v>
      </c>
    </row>
    <row r="28" spans="1:19" x14ac:dyDescent="0.25">
      <c r="A28" s="12" t="s">
        <v>196</v>
      </c>
      <c r="B28" s="132">
        <v>0.40542675979437498</v>
      </c>
      <c r="C28" s="10" t="s">
        <v>159</v>
      </c>
      <c r="D28" s="132">
        <v>2.75879074540887</v>
      </c>
      <c r="E28" s="10" t="s">
        <v>159</v>
      </c>
      <c r="F28" s="132">
        <v>0</v>
      </c>
      <c r="G28" s="10" t="s">
        <v>179</v>
      </c>
      <c r="H28" s="132">
        <v>6.1285873711757102</v>
      </c>
      <c r="I28" s="10" t="s">
        <v>159</v>
      </c>
      <c r="J28" s="132">
        <v>10.544430936455401</v>
      </c>
      <c r="K28" s="10" t="s">
        <v>159</v>
      </c>
      <c r="L28" s="132">
        <v>5.9511907935185304</v>
      </c>
      <c r="M28" s="10" t="s">
        <v>159</v>
      </c>
      <c r="N28" s="132">
        <v>1.0770777291657001</v>
      </c>
      <c r="O28" s="10" t="s">
        <v>159</v>
      </c>
      <c r="P28" s="132">
        <v>0</v>
      </c>
      <c r="Q28" s="10" t="s">
        <v>241</v>
      </c>
      <c r="R28" s="132">
        <v>3.26825539918533</v>
      </c>
      <c r="S28" s="10" t="s">
        <v>181</v>
      </c>
    </row>
    <row r="29" spans="1:19" x14ac:dyDescent="0.25">
      <c r="A29" s="12" t="s">
        <v>197</v>
      </c>
      <c r="B29" s="132">
        <v>1.00327200762321</v>
      </c>
      <c r="C29" s="10" t="s">
        <v>159</v>
      </c>
      <c r="D29" s="132">
        <v>2.84121912807923</v>
      </c>
      <c r="E29" s="10" t="s">
        <v>159</v>
      </c>
      <c r="F29" s="132">
        <v>0</v>
      </c>
      <c r="G29" s="10" t="s">
        <v>179</v>
      </c>
      <c r="H29" s="132">
        <v>5.7173568648389903</v>
      </c>
      <c r="I29" s="10" t="s">
        <v>159</v>
      </c>
      <c r="J29" s="132">
        <v>11.2574133818653</v>
      </c>
      <c r="K29" s="10" t="s">
        <v>159</v>
      </c>
      <c r="L29" s="132">
        <v>6.7110969622689698</v>
      </c>
      <c r="M29" s="10" t="s">
        <v>159</v>
      </c>
      <c r="N29" s="132">
        <v>1.2178057474461099</v>
      </c>
      <c r="O29" s="10" t="s">
        <v>159</v>
      </c>
      <c r="P29" s="132">
        <v>0</v>
      </c>
      <c r="Q29" s="10" t="s">
        <v>241</v>
      </c>
      <c r="R29" s="132">
        <v>3.3207020158295002</v>
      </c>
      <c r="S29" s="10" t="s">
        <v>181</v>
      </c>
    </row>
    <row r="30" spans="1:19" x14ac:dyDescent="0.25">
      <c r="A30" s="12" t="s">
        <v>199</v>
      </c>
      <c r="B30" s="132">
        <v>3.5833862144300701</v>
      </c>
      <c r="C30" s="10" t="s">
        <v>159</v>
      </c>
      <c r="D30" s="132">
        <v>2.64134882016101</v>
      </c>
      <c r="E30" s="10" t="s">
        <v>159</v>
      </c>
      <c r="F30" s="132">
        <v>5.86459928450875</v>
      </c>
      <c r="G30" s="10" t="s">
        <v>159</v>
      </c>
      <c r="H30" s="132">
        <v>5.33443200045207</v>
      </c>
      <c r="I30" s="10" t="s">
        <v>159</v>
      </c>
      <c r="J30" s="132">
        <v>10.480947141342901</v>
      </c>
      <c r="K30" s="10" t="s">
        <v>159</v>
      </c>
      <c r="L30" s="132">
        <v>4.1701987983441304</v>
      </c>
      <c r="M30" s="10" t="s">
        <v>159</v>
      </c>
      <c r="N30" s="132">
        <v>1.15167246171644</v>
      </c>
      <c r="O30" s="10" t="s">
        <v>159</v>
      </c>
      <c r="P30" s="132">
        <v>0</v>
      </c>
      <c r="Q30" s="10" t="s">
        <v>241</v>
      </c>
      <c r="R30" s="132">
        <v>3.1486421603772698</v>
      </c>
      <c r="S30" s="10" t="s">
        <v>159</v>
      </c>
    </row>
    <row r="31" spans="1:19" x14ac:dyDescent="0.25">
      <c r="A31" s="12" t="s">
        <v>200</v>
      </c>
      <c r="B31" s="132">
        <v>3.57819570550005</v>
      </c>
      <c r="C31" s="10" t="s">
        <v>159</v>
      </c>
      <c r="D31" s="132">
        <v>2.4438835069101801</v>
      </c>
      <c r="E31" s="10" t="s">
        <v>159</v>
      </c>
      <c r="F31" s="132">
        <v>5.5237460802456599</v>
      </c>
      <c r="G31" s="10" t="s">
        <v>159</v>
      </c>
      <c r="H31" s="132">
        <v>5.3111988547776097</v>
      </c>
      <c r="I31" s="10" t="s">
        <v>159</v>
      </c>
      <c r="J31" s="132">
        <v>10.4343066911583</v>
      </c>
      <c r="K31" s="10" t="s">
        <v>159</v>
      </c>
      <c r="L31" s="132">
        <v>5.4707932869120599</v>
      </c>
      <c r="M31" s="10" t="s">
        <v>159</v>
      </c>
      <c r="N31" s="132">
        <v>1.0557999437835099</v>
      </c>
      <c r="O31" s="10" t="s">
        <v>159</v>
      </c>
      <c r="P31" s="132">
        <v>0</v>
      </c>
      <c r="Q31" s="10" t="s">
        <v>241</v>
      </c>
      <c r="R31" s="132">
        <v>3.0727107150564499</v>
      </c>
      <c r="S31" s="10" t="s">
        <v>159</v>
      </c>
    </row>
    <row r="32" spans="1:19" x14ac:dyDescent="0.25">
      <c r="A32" s="15" t="s">
        <v>203</v>
      </c>
      <c r="B32" s="133">
        <v>8.5617054989376609</v>
      </c>
      <c r="C32" s="14" t="s">
        <v>159</v>
      </c>
      <c r="D32" s="133">
        <v>1.7423036508286101</v>
      </c>
      <c r="E32" s="14" t="s">
        <v>159</v>
      </c>
      <c r="F32" s="133">
        <v>5.0047444760742898</v>
      </c>
      <c r="G32" s="14" t="s">
        <v>159</v>
      </c>
      <c r="H32" s="133">
        <v>4.09228938311968</v>
      </c>
      <c r="I32" s="14" t="s">
        <v>159</v>
      </c>
      <c r="J32" s="133">
        <v>8.0692797507112495</v>
      </c>
      <c r="K32" s="14" t="s">
        <v>159</v>
      </c>
      <c r="L32" s="133">
        <v>4.2508095239775496</v>
      </c>
      <c r="M32" s="14" t="s">
        <v>159</v>
      </c>
      <c r="N32" s="133">
        <v>0.72620723413514299</v>
      </c>
      <c r="O32" s="14" t="s">
        <v>159</v>
      </c>
      <c r="P32" s="133">
        <v>0</v>
      </c>
      <c r="Q32" s="14" t="s">
        <v>241</v>
      </c>
      <c r="R32" s="133">
        <v>2.4046867149036801</v>
      </c>
      <c r="S32" s="14" t="s">
        <v>159</v>
      </c>
    </row>
    <row r="34" spans="1:2" x14ac:dyDescent="0.25">
      <c r="A34" s="16" t="s">
        <v>204</v>
      </c>
      <c r="B34" s="16" t="s">
        <v>230</v>
      </c>
    </row>
    <row r="36" spans="1:2" x14ac:dyDescent="0.25">
      <c r="B36" s="16" t="s">
        <v>329</v>
      </c>
    </row>
    <row r="38" spans="1:2" x14ac:dyDescent="0.25">
      <c r="B38" s="16" t="s">
        <v>210</v>
      </c>
    </row>
    <row r="39" spans="1:2" x14ac:dyDescent="0.25">
      <c r="B39" s="16" t="s">
        <v>244</v>
      </c>
    </row>
    <row r="40" spans="1:2" x14ac:dyDescent="0.25">
      <c r="B40" s="16" t="s">
        <v>212</v>
      </c>
    </row>
    <row r="43" spans="1:2" x14ac:dyDescent="0.25">
      <c r="A43" s="17" t="str">
        <f>HYPERLINK("#'KENO 13'!A2", "&lt;&lt;&lt; Previous table")</f>
        <v>&lt;&lt;&lt; Previous table</v>
      </c>
    </row>
    <row r="44" spans="1:2" x14ac:dyDescent="0.25">
      <c r="A44" s="17" t="str">
        <f>HYPERLINK("#'KENO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Q44"/>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s>
  <sheetData>
    <row r="1" spans="1:17" x14ac:dyDescent="0.25">
      <c r="A1" s="8" t="str">
        <f>HYPERLINK("#'INDEX'!B65", "Link to index")</f>
        <v>Link to index</v>
      </c>
    </row>
    <row r="2" spans="1:17" ht="15.75" customHeight="1" x14ac:dyDescent="0.25">
      <c r="A2" s="287" t="s">
        <v>333</v>
      </c>
      <c r="B2" s="286"/>
      <c r="C2" s="286"/>
      <c r="D2" s="286"/>
      <c r="E2" s="286"/>
      <c r="F2" s="286"/>
      <c r="G2" s="286"/>
      <c r="H2" s="286"/>
      <c r="I2" s="286"/>
      <c r="J2" s="286"/>
      <c r="K2" s="286"/>
      <c r="L2" s="286"/>
      <c r="M2" s="286"/>
      <c r="N2" s="286"/>
      <c r="O2" s="286"/>
      <c r="P2" s="286"/>
      <c r="Q2" s="286"/>
    </row>
    <row r="3" spans="1:17" ht="15.75" customHeight="1" x14ac:dyDescent="0.25">
      <c r="A3" s="287" t="s">
        <v>83</v>
      </c>
      <c r="B3" s="286"/>
      <c r="C3" s="286"/>
      <c r="D3" s="286"/>
      <c r="E3" s="286"/>
      <c r="F3" s="286"/>
      <c r="G3" s="286"/>
      <c r="H3" s="286"/>
      <c r="I3" s="286"/>
      <c r="J3" s="286"/>
      <c r="K3" s="286"/>
      <c r="L3" s="286"/>
      <c r="M3" s="286"/>
      <c r="N3" s="286"/>
      <c r="O3" s="286"/>
      <c r="P3" s="286"/>
      <c r="Q3" s="286"/>
    </row>
    <row r="4" spans="1:17" ht="15.75" customHeight="1" x14ac:dyDescent="0.25"/>
    <row r="5" spans="1:17"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row>
    <row r="6" spans="1:17" x14ac:dyDescent="0.25">
      <c r="A6" s="288" t="s">
        <v>225</v>
      </c>
      <c r="B6" s="288"/>
      <c r="C6" s="288"/>
      <c r="D6" s="288"/>
      <c r="E6" s="288"/>
      <c r="F6" s="288"/>
      <c r="G6" s="288"/>
      <c r="H6" s="288"/>
      <c r="I6" s="288"/>
      <c r="J6" s="288"/>
      <c r="K6" s="288"/>
      <c r="L6" s="288"/>
      <c r="M6" s="288"/>
      <c r="N6" s="288"/>
      <c r="O6" s="288"/>
      <c r="P6" s="288"/>
      <c r="Q6" s="288"/>
    </row>
    <row r="7" spans="1:17" x14ac:dyDescent="0.25">
      <c r="A7" s="12" t="s">
        <v>170</v>
      </c>
      <c r="B7" s="134">
        <v>0</v>
      </c>
      <c r="C7" s="10" t="s">
        <v>179</v>
      </c>
      <c r="D7" s="134">
        <v>0</v>
      </c>
      <c r="E7" s="10" t="s">
        <v>179</v>
      </c>
      <c r="F7" s="134">
        <v>0</v>
      </c>
      <c r="G7" s="10" t="s">
        <v>179</v>
      </c>
      <c r="H7" s="134">
        <v>0</v>
      </c>
      <c r="I7" s="10" t="s">
        <v>179</v>
      </c>
      <c r="J7" s="134">
        <v>0</v>
      </c>
      <c r="K7" s="10" t="s">
        <v>179</v>
      </c>
      <c r="L7" s="134">
        <v>1.08982562789954</v>
      </c>
      <c r="M7" s="10" t="s">
        <v>180</v>
      </c>
      <c r="N7" s="134">
        <v>0</v>
      </c>
      <c r="O7" s="10" t="s">
        <v>179</v>
      </c>
      <c r="P7" s="134">
        <v>0</v>
      </c>
      <c r="Q7" s="10" t="s">
        <v>241</v>
      </c>
    </row>
    <row r="8" spans="1:17" x14ac:dyDescent="0.25">
      <c r="A8" s="12" t="s">
        <v>171</v>
      </c>
      <c r="B8" s="134">
        <v>0</v>
      </c>
      <c r="C8" s="10" t="s">
        <v>179</v>
      </c>
      <c r="D8" s="134">
        <v>0</v>
      </c>
      <c r="E8" s="10" t="s">
        <v>179</v>
      </c>
      <c r="F8" s="134">
        <v>0</v>
      </c>
      <c r="G8" s="10" t="s">
        <v>179</v>
      </c>
      <c r="H8" s="134">
        <v>0</v>
      </c>
      <c r="I8" s="10" t="s">
        <v>179</v>
      </c>
      <c r="J8" s="134">
        <v>0</v>
      </c>
      <c r="K8" s="10" t="s">
        <v>179</v>
      </c>
      <c r="L8" s="134">
        <v>4.1301218693023696</v>
      </c>
      <c r="M8" s="10" t="s">
        <v>159</v>
      </c>
      <c r="N8" s="134">
        <v>0</v>
      </c>
      <c r="O8" s="10" t="s">
        <v>179</v>
      </c>
      <c r="P8" s="134">
        <v>0</v>
      </c>
      <c r="Q8" s="10" t="s">
        <v>241</v>
      </c>
    </row>
    <row r="9" spans="1:17" x14ac:dyDescent="0.25">
      <c r="A9" s="12" t="s">
        <v>172</v>
      </c>
      <c r="B9" s="134">
        <v>0</v>
      </c>
      <c r="C9" s="10" t="s">
        <v>179</v>
      </c>
      <c r="D9" s="134">
        <v>0</v>
      </c>
      <c r="E9" s="10" t="s">
        <v>179</v>
      </c>
      <c r="F9" s="134">
        <v>0</v>
      </c>
      <c r="G9" s="10" t="s">
        <v>179</v>
      </c>
      <c r="H9" s="134">
        <v>0</v>
      </c>
      <c r="I9" s="10" t="s">
        <v>179</v>
      </c>
      <c r="J9" s="134">
        <v>0</v>
      </c>
      <c r="K9" s="10" t="s">
        <v>179</v>
      </c>
      <c r="L9" s="134">
        <v>4.5427933228774799</v>
      </c>
      <c r="M9" s="10" t="s">
        <v>159</v>
      </c>
      <c r="N9" s="134">
        <v>0</v>
      </c>
      <c r="O9" s="10" t="s">
        <v>179</v>
      </c>
      <c r="P9" s="134">
        <v>0</v>
      </c>
      <c r="Q9" s="10" t="s">
        <v>241</v>
      </c>
    </row>
    <row r="10" spans="1:17" x14ac:dyDescent="0.25">
      <c r="A10" s="12" t="s">
        <v>173</v>
      </c>
      <c r="B10" s="134">
        <v>0</v>
      </c>
      <c r="C10" s="10" t="s">
        <v>179</v>
      </c>
      <c r="D10" s="134">
        <v>2.6330569473388601</v>
      </c>
      <c r="E10" s="10" t="s">
        <v>159</v>
      </c>
      <c r="F10" s="134">
        <v>0</v>
      </c>
      <c r="G10" s="10" t="s">
        <v>179</v>
      </c>
      <c r="H10" s="134">
        <v>1.4545244377265201</v>
      </c>
      <c r="I10" s="10" t="s">
        <v>159</v>
      </c>
      <c r="J10" s="134">
        <v>0</v>
      </c>
      <c r="K10" s="10" t="s">
        <v>179</v>
      </c>
      <c r="L10" s="134">
        <v>4.0478094728882201</v>
      </c>
      <c r="M10" s="10" t="s">
        <v>159</v>
      </c>
      <c r="N10" s="134">
        <v>0</v>
      </c>
      <c r="O10" s="10" t="s">
        <v>179</v>
      </c>
      <c r="P10" s="134">
        <v>0</v>
      </c>
      <c r="Q10" s="10" t="s">
        <v>241</v>
      </c>
    </row>
    <row r="11" spans="1:17" x14ac:dyDescent="0.25">
      <c r="A11" s="12" t="s">
        <v>174</v>
      </c>
      <c r="B11" s="134">
        <v>0</v>
      </c>
      <c r="C11" s="10" t="s">
        <v>179</v>
      </c>
      <c r="D11" s="134">
        <v>1.1114390100960601</v>
      </c>
      <c r="E11" s="10" t="s">
        <v>159</v>
      </c>
      <c r="F11" s="134">
        <v>0</v>
      </c>
      <c r="G11" s="10" t="s">
        <v>179</v>
      </c>
      <c r="H11" s="134">
        <v>1.6998899501387399</v>
      </c>
      <c r="I11" s="10" t="s">
        <v>159</v>
      </c>
      <c r="J11" s="134">
        <v>0</v>
      </c>
      <c r="K11" s="10" t="s">
        <v>179</v>
      </c>
      <c r="L11" s="134">
        <v>4.0187670748839697</v>
      </c>
      <c r="M11" s="10" t="s">
        <v>159</v>
      </c>
      <c r="N11" s="134">
        <v>0</v>
      </c>
      <c r="O11" s="10" t="s">
        <v>179</v>
      </c>
      <c r="P11" s="134">
        <v>0</v>
      </c>
      <c r="Q11" s="10" t="s">
        <v>241</v>
      </c>
    </row>
    <row r="12" spans="1:17" x14ac:dyDescent="0.25">
      <c r="A12" s="12" t="s">
        <v>175</v>
      </c>
      <c r="B12" s="134">
        <v>0</v>
      </c>
      <c r="C12" s="10" t="s">
        <v>179</v>
      </c>
      <c r="D12" s="134">
        <v>1.0578081091931</v>
      </c>
      <c r="E12" s="10" t="s">
        <v>159</v>
      </c>
      <c r="F12" s="134">
        <v>0</v>
      </c>
      <c r="G12" s="10" t="s">
        <v>179</v>
      </c>
      <c r="H12" s="134">
        <v>1.6748320065073401</v>
      </c>
      <c r="I12" s="10" t="s">
        <v>159</v>
      </c>
      <c r="J12" s="134">
        <v>0</v>
      </c>
      <c r="K12" s="10" t="s">
        <v>179</v>
      </c>
      <c r="L12" s="134">
        <v>3.4801191251904902</v>
      </c>
      <c r="M12" s="10" t="s">
        <v>159</v>
      </c>
      <c r="N12" s="134">
        <v>0.38515176093810799</v>
      </c>
      <c r="O12" s="10" t="s">
        <v>159</v>
      </c>
      <c r="P12" s="134">
        <v>0</v>
      </c>
      <c r="Q12" s="10" t="s">
        <v>241</v>
      </c>
    </row>
    <row r="13" spans="1:17" x14ac:dyDescent="0.25">
      <c r="A13" s="12" t="s">
        <v>176</v>
      </c>
      <c r="B13" s="134">
        <v>0</v>
      </c>
      <c r="C13" s="10" t="s">
        <v>179</v>
      </c>
      <c r="D13" s="134">
        <v>0.64382656318797604</v>
      </c>
      <c r="E13" s="10" t="s">
        <v>159</v>
      </c>
      <c r="F13" s="134">
        <v>0</v>
      </c>
      <c r="G13" s="10" t="s">
        <v>179</v>
      </c>
      <c r="H13" s="134">
        <v>1.0756593905084599</v>
      </c>
      <c r="I13" s="10" t="s">
        <v>159</v>
      </c>
      <c r="J13" s="134">
        <v>0</v>
      </c>
      <c r="K13" s="10" t="s">
        <v>179</v>
      </c>
      <c r="L13" s="134">
        <v>4.1085502475795099</v>
      </c>
      <c r="M13" s="10" t="s">
        <v>159</v>
      </c>
      <c r="N13" s="134">
        <v>0.349890183907411</v>
      </c>
      <c r="O13" s="10" t="s">
        <v>159</v>
      </c>
      <c r="P13" s="134">
        <v>0</v>
      </c>
      <c r="Q13" s="10" t="s">
        <v>241</v>
      </c>
    </row>
    <row r="14" spans="1:17" x14ac:dyDescent="0.25">
      <c r="A14" s="12" t="s">
        <v>177</v>
      </c>
      <c r="B14" s="134">
        <v>0</v>
      </c>
      <c r="C14" s="10" t="s">
        <v>179</v>
      </c>
      <c r="D14" s="134">
        <v>0.62174846711973897</v>
      </c>
      <c r="E14" s="10" t="s">
        <v>159</v>
      </c>
      <c r="F14" s="134">
        <v>0</v>
      </c>
      <c r="G14" s="10" t="s">
        <v>179</v>
      </c>
      <c r="H14" s="134">
        <v>1.20409071315981</v>
      </c>
      <c r="I14" s="10" t="s">
        <v>159</v>
      </c>
      <c r="J14" s="134">
        <v>0</v>
      </c>
      <c r="K14" s="10" t="s">
        <v>179</v>
      </c>
      <c r="L14" s="134">
        <v>1.7602046511552201</v>
      </c>
      <c r="M14" s="10" t="s">
        <v>159</v>
      </c>
      <c r="N14" s="134">
        <v>0.34250956417308498</v>
      </c>
      <c r="O14" s="10" t="s">
        <v>159</v>
      </c>
      <c r="P14" s="134">
        <v>0</v>
      </c>
      <c r="Q14" s="10" t="s">
        <v>241</v>
      </c>
    </row>
    <row r="15" spans="1:17" x14ac:dyDescent="0.25">
      <c r="A15" s="12" t="s">
        <v>178</v>
      </c>
      <c r="B15" s="134">
        <v>0</v>
      </c>
      <c r="C15" s="10" t="s">
        <v>179</v>
      </c>
      <c r="D15" s="134">
        <v>0.57997266350767795</v>
      </c>
      <c r="E15" s="10" t="s">
        <v>159</v>
      </c>
      <c r="F15" s="134">
        <v>0</v>
      </c>
      <c r="G15" s="10" t="s">
        <v>179</v>
      </c>
      <c r="H15" s="134">
        <v>1.5027746232350001</v>
      </c>
      <c r="I15" s="10" t="s">
        <v>159</v>
      </c>
      <c r="J15" s="134">
        <v>0</v>
      </c>
      <c r="K15" s="10" t="s">
        <v>179</v>
      </c>
      <c r="L15" s="134">
        <v>1.6879134607194599</v>
      </c>
      <c r="M15" s="10" t="s">
        <v>159</v>
      </c>
      <c r="N15" s="134">
        <v>0.320105676611594</v>
      </c>
      <c r="O15" s="10" t="s">
        <v>159</v>
      </c>
      <c r="P15" s="134">
        <v>0</v>
      </c>
      <c r="Q15" s="10" t="s">
        <v>241</v>
      </c>
    </row>
    <row r="16" spans="1:17" x14ac:dyDescent="0.25">
      <c r="A16" s="12" t="s">
        <v>182</v>
      </c>
      <c r="B16" s="134">
        <v>0</v>
      </c>
      <c r="C16" s="10" t="s">
        <v>179</v>
      </c>
      <c r="D16" s="134">
        <v>0.565618980616309</v>
      </c>
      <c r="E16" s="10" t="s">
        <v>159</v>
      </c>
      <c r="F16" s="134">
        <v>0</v>
      </c>
      <c r="G16" s="10" t="s">
        <v>179</v>
      </c>
      <c r="H16" s="134">
        <v>1.57313778385369</v>
      </c>
      <c r="I16" s="10" t="s">
        <v>159</v>
      </c>
      <c r="J16" s="134">
        <v>0</v>
      </c>
      <c r="K16" s="10" t="s">
        <v>179</v>
      </c>
      <c r="L16" s="134">
        <v>1.5619685513199599</v>
      </c>
      <c r="M16" s="10" t="s">
        <v>159</v>
      </c>
      <c r="N16" s="134">
        <v>0.315250423520405</v>
      </c>
      <c r="O16" s="10" t="s">
        <v>159</v>
      </c>
      <c r="P16" s="134">
        <v>0</v>
      </c>
      <c r="Q16" s="10" t="s">
        <v>241</v>
      </c>
    </row>
    <row r="17" spans="1:17" x14ac:dyDescent="0.25">
      <c r="A17" s="12" t="s">
        <v>183</v>
      </c>
      <c r="B17" s="134">
        <v>0</v>
      </c>
      <c r="C17" s="10" t="s">
        <v>179</v>
      </c>
      <c r="D17" s="134">
        <v>0.52892163613827303</v>
      </c>
      <c r="E17" s="10" t="s">
        <v>159</v>
      </c>
      <c r="F17" s="134">
        <v>0</v>
      </c>
      <c r="G17" s="10" t="s">
        <v>179</v>
      </c>
      <c r="H17" s="134">
        <v>1.6770295643639701</v>
      </c>
      <c r="I17" s="10" t="s">
        <v>159</v>
      </c>
      <c r="J17" s="134">
        <v>0</v>
      </c>
      <c r="K17" s="10" t="s">
        <v>179</v>
      </c>
      <c r="L17" s="134">
        <v>1.85340447154472</v>
      </c>
      <c r="M17" s="10" t="s">
        <v>159</v>
      </c>
      <c r="N17" s="134">
        <v>0.30114370575479399</v>
      </c>
      <c r="O17" s="10" t="s">
        <v>159</v>
      </c>
      <c r="P17" s="134">
        <v>0</v>
      </c>
      <c r="Q17" s="10" t="s">
        <v>241</v>
      </c>
    </row>
    <row r="18" spans="1:17" x14ac:dyDescent="0.25">
      <c r="A18" s="12" t="s">
        <v>184</v>
      </c>
      <c r="B18" s="134">
        <v>0</v>
      </c>
      <c r="C18" s="10" t="s">
        <v>179</v>
      </c>
      <c r="D18" s="134">
        <v>0.48394906580095598</v>
      </c>
      <c r="E18" s="10" t="s">
        <v>159</v>
      </c>
      <c r="F18" s="134">
        <v>0</v>
      </c>
      <c r="G18" s="10" t="s">
        <v>179</v>
      </c>
      <c r="H18" s="134">
        <v>1.70068410352087</v>
      </c>
      <c r="I18" s="10" t="s">
        <v>159</v>
      </c>
      <c r="J18" s="134">
        <v>0</v>
      </c>
      <c r="K18" s="10" t="s">
        <v>179</v>
      </c>
      <c r="L18" s="134">
        <v>1.9263192831065401</v>
      </c>
      <c r="M18" s="10" t="s">
        <v>159</v>
      </c>
      <c r="N18" s="134">
        <v>0.11101111887366601</v>
      </c>
      <c r="O18" s="10" t="s">
        <v>159</v>
      </c>
      <c r="P18" s="134">
        <v>0</v>
      </c>
      <c r="Q18" s="10" t="s">
        <v>241</v>
      </c>
    </row>
    <row r="19" spans="1:17" x14ac:dyDescent="0.25">
      <c r="A19" s="12" t="s">
        <v>185</v>
      </c>
      <c r="B19" s="134">
        <v>0</v>
      </c>
      <c r="C19" s="10" t="s">
        <v>179</v>
      </c>
      <c r="D19" s="134">
        <v>0.46183291551308497</v>
      </c>
      <c r="E19" s="10" t="s">
        <v>159</v>
      </c>
      <c r="F19" s="134">
        <v>0</v>
      </c>
      <c r="G19" s="10" t="s">
        <v>179</v>
      </c>
      <c r="H19" s="134">
        <v>1.6357501010416799</v>
      </c>
      <c r="I19" s="10" t="s">
        <v>159</v>
      </c>
      <c r="J19" s="134">
        <v>0</v>
      </c>
      <c r="K19" s="10" t="s">
        <v>179</v>
      </c>
      <c r="L19" s="134">
        <v>1.8503108326398701</v>
      </c>
      <c r="M19" s="10" t="s">
        <v>159</v>
      </c>
      <c r="N19" s="134">
        <v>0.12612327819708</v>
      </c>
      <c r="O19" s="10" t="s">
        <v>159</v>
      </c>
      <c r="P19" s="134">
        <v>0</v>
      </c>
      <c r="Q19" s="10" t="s">
        <v>241</v>
      </c>
    </row>
    <row r="20" spans="1:17" x14ac:dyDescent="0.25">
      <c r="A20" s="12" t="s">
        <v>186</v>
      </c>
      <c r="B20" s="134">
        <v>0</v>
      </c>
      <c r="C20" s="10" t="s">
        <v>179</v>
      </c>
      <c r="D20" s="134">
        <v>0.50311737247259802</v>
      </c>
      <c r="E20" s="10" t="s">
        <v>159</v>
      </c>
      <c r="F20" s="134">
        <v>0</v>
      </c>
      <c r="G20" s="10" t="s">
        <v>179</v>
      </c>
      <c r="H20" s="134">
        <v>1.9624614897025801</v>
      </c>
      <c r="I20" s="10" t="s">
        <v>159</v>
      </c>
      <c r="J20" s="134">
        <v>0</v>
      </c>
      <c r="K20" s="10" t="s">
        <v>179</v>
      </c>
      <c r="L20" s="134">
        <v>1.87324057876994</v>
      </c>
      <c r="M20" s="10" t="s">
        <v>159</v>
      </c>
      <c r="N20" s="134">
        <v>0.11026229839426401</v>
      </c>
      <c r="O20" s="10" t="s">
        <v>159</v>
      </c>
      <c r="P20" s="134">
        <v>0</v>
      </c>
      <c r="Q20" s="10" t="s">
        <v>241</v>
      </c>
    </row>
    <row r="21" spans="1:17" x14ac:dyDescent="0.25">
      <c r="A21" s="12" t="s">
        <v>188</v>
      </c>
      <c r="B21" s="134">
        <v>0</v>
      </c>
      <c r="C21" s="10" t="s">
        <v>179</v>
      </c>
      <c r="D21" s="134">
        <v>0.60727275563135497</v>
      </c>
      <c r="E21" s="10" t="s">
        <v>159</v>
      </c>
      <c r="F21" s="134">
        <v>0</v>
      </c>
      <c r="G21" s="10" t="s">
        <v>179</v>
      </c>
      <c r="H21" s="134">
        <v>2.0861521872929001</v>
      </c>
      <c r="I21" s="10" t="s">
        <v>159</v>
      </c>
      <c r="J21" s="134">
        <v>0</v>
      </c>
      <c r="K21" s="10" t="s">
        <v>179</v>
      </c>
      <c r="L21" s="134">
        <v>2.0127047810096999</v>
      </c>
      <c r="M21" s="10" t="s">
        <v>159</v>
      </c>
      <c r="N21" s="134">
        <v>0.10611901762708301</v>
      </c>
      <c r="O21" s="10" t="s">
        <v>159</v>
      </c>
      <c r="P21" s="134">
        <v>0</v>
      </c>
      <c r="Q21" s="10" t="s">
        <v>241</v>
      </c>
    </row>
    <row r="22" spans="1:17" x14ac:dyDescent="0.25">
      <c r="A22" s="12" t="s">
        <v>189</v>
      </c>
      <c r="B22" s="134">
        <v>0</v>
      </c>
      <c r="C22" s="10" t="s">
        <v>179</v>
      </c>
      <c r="D22" s="134">
        <v>0.74186467168923298</v>
      </c>
      <c r="E22" s="10" t="s">
        <v>159</v>
      </c>
      <c r="F22" s="134">
        <v>0</v>
      </c>
      <c r="G22" s="10" t="s">
        <v>179</v>
      </c>
      <c r="H22" s="134">
        <v>1.9355464413397301</v>
      </c>
      <c r="I22" s="10" t="s">
        <v>159</v>
      </c>
      <c r="J22" s="134">
        <v>0</v>
      </c>
      <c r="K22" s="10" t="s">
        <v>179</v>
      </c>
      <c r="L22" s="134">
        <v>1.9847822206354899</v>
      </c>
      <c r="M22" s="10" t="s">
        <v>159</v>
      </c>
      <c r="N22" s="134">
        <v>9.5435971647159598E-2</v>
      </c>
      <c r="O22" s="10" t="s">
        <v>159</v>
      </c>
      <c r="P22" s="134">
        <v>0</v>
      </c>
      <c r="Q22" s="10" t="s">
        <v>241</v>
      </c>
    </row>
    <row r="23" spans="1:17" x14ac:dyDescent="0.25">
      <c r="A23" s="12" t="s">
        <v>190</v>
      </c>
      <c r="B23" s="134">
        <v>0</v>
      </c>
      <c r="C23" s="10" t="s">
        <v>179</v>
      </c>
      <c r="D23" s="134">
        <v>0.685619436884919</v>
      </c>
      <c r="E23" s="10" t="s">
        <v>159</v>
      </c>
      <c r="F23" s="134">
        <v>0</v>
      </c>
      <c r="G23" s="10" t="s">
        <v>179</v>
      </c>
      <c r="H23" s="134">
        <v>2.12702692670379</v>
      </c>
      <c r="I23" s="10" t="s">
        <v>159</v>
      </c>
      <c r="J23" s="134">
        <v>0</v>
      </c>
      <c r="K23" s="10" t="s">
        <v>179</v>
      </c>
      <c r="L23" s="134">
        <v>2.33088542599558</v>
      </c>
      <c r="M23" s="10" t="s">
        <v>159</v>
      </c>
      <c r="N23" s="134">
        <v>9.3329133169661099E-2</v>
      </c>
      <c r="O23" s="10" t="s">
        <v>159</v>
      </c>
      <c r="P23" s="134">
        <v>0</v>
      </c>
      <c r="Q23" s="10" t="s">
        <v>241</v>
      </c>
    </row>
    <row r="24" spans="1:17" x14ac:dyDescent="0.25">
      <c r="A24" s="12" t="s">
        <v>191</v>
      </c>
      <c r="B24" s="134">
        <v>0</v>
      </c>
      <c r="C24" s="10" t="s">
        <v>179</v>
      </c>
      <c r="D24" s="134">
        <v>0.72118350237612605</v>
      </c>
      <c r="E24" s="10" t="s">
        <v>159</v>
      </c>
      <c r="F24" s="134">
        <v>0</v>
      </c>
      <c r="G24" s="10" t="s">
        <v>179</v>
      </c>
      <c r="H24" s="134">
        <v>2.15003484623958</v>
      </c>
      <c r="I24" s="10" t="s">
        <v>159</v>
      </c>
      <c r="J24" s="134">
        <v>0</v>
      </c>
      <c r="K24" s="10" t="s">
        <v>179</v>
      </c>
      <c r="L24" s="134">
        <v>2.2779124908919299</v>
      </c>
      <c r="M24" s="10" t="s">
        <v>159</v>
      </c>
      <c r="N24" s="134">
        <v>0.107823648626268</v>
      </c>
      <c r="O24" s="10" t="s">
        <v>159</v>
      </c>
      <c r="P24" s="134">
        <v>0</v>
      </c>
      <c r="Q24" s="10" t="s">
        <v>241</v>
      </c>
    </row>
    <row r="25" spans="1:17" x14ac:dyDescent="0.25">
      <c r="A25" s="12" t="s">
        <v>192</v>
      </c>
      <c r="B25" s="134">
        <v>0</v>
      </c>
      <c r="C25" s="10" t="s">
        <v>179</v>
      </c>
      <c r="D25" s="134">
        <v>0.69345805060698396</v>
      </c>
      <c r="E25" s="10" t="s">
        <v>159</v>
      </c>
      <c r="F25" s="134">
        <v>0</v>
      </c>
      <c r="G25" s="10" t="s">
        <v>179</v>
      </c>
      <c r="H25" s="134">
        <v>2.10942356221633</v>
      </c>
      <c r="I25" s="10" t="s">
        <v>159</v>
      </c>
      <c r="J25" s="134">
        <v>0</v>
      </c>
      <c r="K25" s="10" t="s">
        <v>179</v>
      </c>
      <c r="L25" s="134">
        <v>2.2610863396001002</v>
      </c>
      <c r="M25" s="10" t="s">
        <v>159</v>
      </c>
      <c r="N25" s="134">
        <v>0.22229849973360699</v>
      </c>
      <c r="O25" s="10" t="s">
        <v>159</v>
      </c>
      <c r="P25" s="134">
        <v>0</v>
      </c>
      <c r="Q25" s="10" t="s">
        <v>241</v>
      </c>
    </row>
    <row r="26" spans="1:17" x14ac:dyDescent="0.25">
      <c r="A26" s="12" t="s">
        <v>193</v>
      </c>
      <c r="B26" s="134">
        <v>0</v>
      </c>
      <c r="C26" s="10" t="s">
        <v>179</v>
      </c>
      <c r="D26" s="134">
        <v>0.665501499992874</v>
      </c>
      <c r="E26" s="10" t="s">
        <v>159</v>
      </c>
      <c r="F26" s="134">
        <v>0</v>
      </c>
      <c r="G26" s="10" t="s">
        <v>179</v>
      </c>
      <c r="H26" s="134">
        <v>2.12247686385642</v>
      </c>
      <c r="I26" s="10" t="s">
        <v>159</v>
      </c>
      <c r="J26" s="134">
        <v>3.16357216203189</v>
      </c>
      <c r="K26" s="10" t="s">
        <v>159</v>
      </c>
      <c r="L26" s="134">
        <v>2.4698247103778699</v>
      </c>
      <c r="M26" s="10" t="s">
        <v>159</v>
      </c>
      <c r="N26" s="134">
        <v>0.24045596043245501</v>
      </c>
      <c r="O26" s="10" t="s">
        <v>159</v>
      </c>
      <c r="P26" s="134">
        <v>0</v>
      </c>
      <c r="Q26" s="10" t="s">
        <v>241</v>
      </c>
    </row>
    <row r="27" spans="1:17" x14ac:dyDescent="0.25">
      <c r="A27" s="12" t="s">
        <v>194</v>
      </c>
      <c r="B27" s="134">
        <v>0.15269322725172299</v>
      </c>
      <c r="C27" s="10" t="s">
        <v>159</v>
      </c>
      <c r="D27" s="134">
        <v>0.66750134489338597</v>
      </c>
      <c r="E27" s="10" t="s">
        <v>159</v>
      </c>
      <c r="F27" s="134">
        <v>0</v>
      </c>
      <c r="G27" s="10" t="s">
        <v>179</v>
      </c>
      <c r="H27" s="134">
        <v>1.9052709958892</v>
      </c>
      <c r="I27" s="10" t="s">
        <v>159</v>
      </c>
      <c r="J27" s="134">
        <v>3.13887002776299</v>
      </c>
      <c r="K27" s="10" t="s">
        <v>159</v>
      </c>
      <c r="L27" s="134">
        <v>2.45152983853469</v>
      </c>
      <c r="M27" s="10" t="s">
        <v>159</v>
      </c>
      <c r="N27" s="134">
        <v>0.25132752876393899</v>
      </c>
      <c r="O27" s="10" t="s">
        <v>159</v>
      </c>
      <c r="P27" s="134">
        <v>0</v>
      </c>
      <c r="Q27" s="10" t="s">
        <v>241</v>
      </c>
    </row>
    <row r="28" spans="1:17" x14ac:dyDescent="0.25">
      <c r="A28" s="12" t="s">
        <v>196</v>
      </c>
      <c r="B28" s="134">
        <v>0.23566535519562201</v>
      </c>
      <c r="C28" s="10" t="s">
        <v>159</v>
      </c>
      <c r="D28" s="134">
        <v>0.69446607222248602</v>
      </c>
      <c r="E28" s="10" t="s">
        <v>159</v>
      </c>
      <c r="F28" s="134">
        <v>0</v>
      </c>
      <c r="G28" s="10" t="s">
        <v>179</v>
      </c>
      <c r="H28" s="134">
        <v>1.8523412041430001</v>
      </c>
      <c r="I28" s="10" t="s">
        <v>159</v>
      </c>
      <c r="J28" s="134">
        <v>3.4794711203897002</v>
      </c>
      <c r="K28" s="10" t="s">
        <v>159</v>
      </c>
      <c r="L28" s="134">
        <v>2.6430247767413801</v>
      </c>
      <c r="M28" s="10" t="s">
        <v>159</v>
      </c>
      <c r="N28" s="134">
        <v>0.28556657300479699</v>
      </c>
      <c r="O28" s="10" t="s">
        <v>159</v>
      </c>
      <c r="P28" s="134">
        <v>0</v>
      </c>
      <c r="Q28" s="10" t="s">
        <v>241</v>
      </c>
    </row>
    <row r="29" spans="1:17" x14ac:dyDescent="0.25">
      <c r="A29" s="12" t="s">
        <v>197</v>
      </c>
      <c r="B29" s="134">
        <v>0.60938819838300995</v>
      </c>
      <c r="C29" s="10" t="s">
        <v>159</v>
      </c>
      <c r="D29" s="134">
        <v>0.73545943623860699</v>
      </c>
      <c r="E29" s="10" t="s">
        <v>159</v>
      </c>
      <c r="F29" s="134">
        <v>0</v>
      </c>
      <c r="G29" s="10" t="s">
        <v>179</v>
      </c>
      <c r="H29" s="134">
        <v>1.7906416494089601</v>
      </c>
      <c r="I29" s="10" t="s">
        <v>159</v>
      </c>
      <c r="J29" s="134">
        <v>4.0530040471345803</v>
      </c>
      <c r="K29" s="10" t="s">
        <v>159</v>
      </c>
      <c r="L29" s="134">
        <v>3.2781975324799499</v>
      </c>
      <c r="M29" s="10" t="s">
        <v>159</v>
      </c>
      <c r="N29" s="134">
        <v>0.34600386775613501</v>
      </c>
      <c r="O29" s="10" t="s">
        <v>159</v>
      </c>
      <c r="P29" s="134">
        <v>0</v>
      </c>
      <c r="Q29" s="10" t="s">
        <v>241</v>
      </c>
    </row>
    <row r="30" spans="1:17" x14ac:dyDescent="0.25">
      <c r="A30" s="12" t="s">
        <v>199</v>
      </c>
      <c r="B30" s="134">
        <v>2.30294105616231</v>
      </c>
      <c r="C30" s="10" t="s">
        <v>159</v>
      </c>
      <c r="D30" s="134">
        <v>0.67893769702753903</v>
      </c>
      <c r="E30" s="10" t="s">
        <v>159</v>
      </c>
      <c r="F30" s="134">
        <v>1.1130073458484799</v>
      </c>
      <c r="G30" s="10" t="s">
        <v>159</v>
      </c>
      <c r="H30" s="134">
        <v>1.6601642969599499</v>
      </c>
      <c r="I30" s="10" t="s">
        <v>159</v>
      </c>
      <c r="J30" s="134">
        <v>3.52727901430438</v>
      </c>
      <c r="K30" s="10" t="s">
        <v>159</v>
      </c>
      <c r="L30" s="134">
        <v>2.17012069323519</v>
      </c>
      <c r="M30" s="10" t="s">
        <v>159</v>
      </c>
      <c r="N30" s="134">
        <v>0.32803354797707901</v>
      </c>
      <c r="O30" s="10" t="s">
        <v>159</v>
      </c>
      <c r="P30" s="134">
        <v>0</v>
      </c>
      <c r="Q30" s="10" t="s">
        <v>241</v>
      </c>
    </row>
    <row r="31" spans="1:17" x14ac:dyDescent="0.25">
      <c r="A31" s="12" t="s">
        <v>200</v>
      </c>
      <c r="B31" s="134">
        <v>2.2483214983650299</v>
      </c>
      <c r="C31" s="10" t="s">
        <v>159</v>
      </c>
      <c r="D31" s="134">
        <v>0.60903682118820801</v>
      </c>
      <c r="E31" s="10" t="s">
        <v>159</v>
      </c>
      <c r="F31" s="134">
        <v>1.0424670335375401</v>
      </c>
      <c r="G31" s="10" t="s">
        <v>159</v>
      </c>
      <c r="H31" s="134">
        <v>1.6020887158056401</v>
      </c>
      <c r="I31" s="10" t="s">
        <v>159</v>
      </c>
      <c r="J31" s="134">
        <v>3.4585100826430102</v>
      </c>
      <c r="K31" s="10" t="s">
        <v>159</v>
      </c>
      <c r="L31" s="134">
        <v>2.7066136181570299</v>
      </c>
      <c r="M31" s="10" t="s">
        <v>159</v>
      </c>
      <c r="N31" s="134">
        <v>0.29275013247051201</v>
      </c>
      <c r="O31" s="10" t="s">
        <v>159</v>
      </c>
      <c r="P31" s="134">
        <v>0</v>
      </c>
      <c r="Q31" s="10" t="s">
        <v>241</v>
      </c>
    </row>
    <row r="32" spans="1:17" x14ac:dyDescent="0.25">
      <c r="A32" s="15" t="s">
        <v>203</v>
      </c>
      <c r="B32" s="135">
        <v>5.1241064693415703</v>
      </c>
      <c r="C32" s="14" t="s">
        <v>159</v>
      </c>
      <c r="D32" s="135">
        <v>0.497094589523985</v>
      </c>
      <c r="E32" s="14" t="s">
        <v>159</v>
      </c>
      <c r="F32" s="135">
        <v>1.22888069339227</v>
      </c>
      <c r="G32" s="14" t="s">
        <v>159</v>
      </c>
      <c r="H32" s="135">
        <v>1.3686868417176301</v>
      </c>
      <c r="I32" s="14" t="s">
        <v>159</v>
      </c>
      <c r="J32" s="135">
        <v>3.3315641687842299</v>
      </c>
      <c r="K32" s="14" t="s">
        <v>159</v>
      </c>
      <c r="L32" s="135">
        <v>2.1622466352803902</v>
      </c>
      <c r="M32" s="14" t="s">
        <v>159</v>
      </c>
      <c r="N32" s="135">
        <v>0.25679352170339897</v>
      </c>
      <c r="O32" s="14" t="s">
        <v>159</v>
      </c>
      <c r="P32" s="135">
        <v>0</v>
      </c>
      <c r="Q32" s="14" t="s">
        <v>241</v>
      </c>
    </row>
    <row r="34" spans="1:2" x14ac:dyDescent="0.25">
      <c r="A34" s="16" t="s">
        <v>204</v>
      </c>
      <c r="B34" s="16" t="s">
        <v>230</v>
      </c>
    </row>
    <row r="36" spans="1:2" x14ac:dyDescent="0.25">
      <c r="B36" s="16" t="s">
        <v>329</v>
      </c>
    </row>
    <row r="38" spans="1:2" x14ac:dyDescent="0.25">
      <c r="B38" s="16" t="s">
        <v>210</v>
      </c>
    </row>
    <row r="39" spans="1:2" x14ac:dyDescent="0.25">
      <c r="B39" s="16" t="s">
        <v>244</v>
      </c>
    </row>
    <row r="40" spans="1:2" x14ac:dyDescent="0.25">
      <c r="B40" s="16" t="s">
        <v>212</v>
      </c>
    </row>
    <row r="43" spans="1:2" x14ac:dyDescent="0.25">
      <c r="A43" s="17" t="str">
        <f>HYPERLINK("#'KENO 14'!A2", "&lt;&lt;&lt; Previous table")</f>
        <v>&lt;&lt;&lt; Previous table</v>
      </c>
    </row>
    <row r="44" spans="1:2" x14ac:dyDescent="0.25">
      <c r="A44" s="17" t="str">
        <f>HYPERLINK("#'LOTTERIES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S54"/>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HYPERLINK("#'INDEX'!B66", "Link to index")</f>
        <v>Link to index</v>
      </c>
    </row>
    <row r="2" spans="1:19" ht="15.75" customHeight="1" x14ac:dyDescent="0.25">
      <c r="A2" s="287" t="s">
        <v>334</v>
      </c>
      <c r="B2" s="286"/>
      <c r="C2" s="286"/>
      <c r="D2" s="286"/>
      <c r="E2" s="286"/>
      <c r="F2" s="286"/>
      <c r="G2" s="286"/>
      <c r="H2" s="286"/>
      <c r="I2" s="286"/>
      <c r="J2" s="286"/>
      <c r="K2" s="286"/>
      <c r="L2" s="286"/>
      <c r="M2" s="286"/>
      <c r="N2" s="286"/>
      <c r="O2" s="286"/>
      <c r="P2" s="286"/>
      <c r="Q2" s="286"/>
      <c r="R2" s="286"/>
      <c r="S2" s="286"/>
    </row>
    <row r="3" spans="1:19" ht="15.75" customHeight="1" x14ac:dyDescent="0.25">
      <c r="A3" s="287" t="s">
        <v>84</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136">
        <v>37.902000000000001</v>
      </c>
      <c r="C7" s="10" t="s">
        <v>159</v>
      </c>
      <c r="D7" s="136">
        <v>850.19200000000001</v>
      </c>
      <c r="E7" s="10" t="s">
        <v>180</v>
      </c>
      <c r="F7" s="136">
        <v>29.710999999999999</v>
      </c>
      <c r="G7" s="10" t="s">
        <v>159</v>
      </c>
      <c r="H7" s="136">
        <v>607.31299999999999</v>
      </c>
      <c r="I7" s="10" t="s">
        <v>159</v>
      </c>
      <c r="J7" s="136">
        <v>198.422</v>
      </c>
      <c r="K7" s="10" t="s">
        <v>159</v>
      </c>
      <c r="L7" s="136">
        <v>67.388000000000005</v>
      </c>
      <c r="M7" s="10" t="s">
        <v>187</v>
      </c>
      <c r="N7" s="136">
        <v>776.93600000000004</v>
      </c>
      <c r="O7" s="10" t="s">
        <v>159</v>
      </c>
      <c r="P7" s="136">
        <v>347.67500000000001</v>
      </c>
      <c r="Q7" s="10" t="s">
        <v>255</v>
      </c>
      <c r="R7" s="136">
        <v>2915.5390000000002</v>
      </c>
      <c r="S7" s="10" t="s">
        <v>159</v>
      </c>
    </row>
    <row r="8" spans="1:19" x14ac:dyDescent="0.25">
      <c r="A8" s="12" t="s">
        <v>171</v>
      </c>
      <c r="B8" s="136">
        <v>39.737000000000002</v>
      </c>
      <c r="C8" s="10" t="s">
        <v>159</v>
      </c>
      <c r="D8" s="136">
        <v>886.65899999999999</v>
      </c>
      <c r="E8" s="10" t="s">
        <v>159</v>
      </c>
      <c r="F8" s="136">
        <v>36.445</v>
      </c>
      <c r="G8" s="10" t="s">
        <v>159</v>
      </c>
      <c r="H8" s="136">
        <v>602.96900000000005</v>
      </c>
      <c r="I8" s="10" t="s">
        <v>159</v>
      </c>
      <c r="J8" s="136">
        <v>199.99299999999999</v>
      </c>
      <c r="K8" s="10" t="s">
        <v>159</v>
      </c>
      <c r="L8" s="136">
        <v>63.877000000000002</v>
      </c>
      <c r="M8" s="10" t="s">
        <v>159</v>
      </c>
      <c r="N8" s="136">
        <v>791.197</v>
      </c>
      <c r="O8" s="10" t="s">
        <v>159</v>
      </c>
      <c r="P8" s="136">
        <v>391.36599999999999</v>
      </c>
      <c r="Q8" s="10" t="s">
        <v>159</v>
      </c>
      <c r="R8" s="136">
        <v>3012.2429999999999</v>
      </c>
      <c r="S8" s="10" t="s">
        <v>159</v>
      </c>
    </row>
    <row r="9" spans="1:19" x14ac:dyDescent="0.25">
      <c r="A9" s="12" t="s">
        <v>172</v>
      </c>
      <c r="B9" s="136">
        <v>37.511000000000003</v>
      </c>
      <c r="C9" s="10" t="s">
        <v>159</v>
      </c>
      <c r="D9" s="136">
        <v>910.351</v>
      </c>
      <c r="E9" s="10" t="s">
        <v>159</v>
      </c>
      <c r="F9" s="136">
        <v>34.96</v>
      </c>
      <c r="G9" s="10" t="s">
        <v>159</v>
      </c>
      <c r="H9" s="136">
        <v>591.02200000000005</v>
      </c>
      <c r="I9" s="10" t="s">
        <v>159</v>
      </c>
      <c r="J9" s="136">
        <v>192.68799999999999</v>
      </c>
      <c r="K9" s="10" t="s">
        <v>159</v>
      </c>
      <c r="L9" s="136">
        <v>58.076999999999998</v>
      </c>
      <c r="M9" s="10" t="s">
        <v>159</v>
      </c>
      <c r="N9" s="136">
        <v>719.28899999999999</v>
      </c>
      <c r="O9" s="10" t="s">
        <v>159</v>
      </c>
      <c r="P9" s="136">
        <v>383.45</v>
      </c>
      <c r="Q9" s="10" t="s">
        <v>159</v>
      </c>
      <c r="R9" s="136">
        <v>2927.348</v>
      </c>
      <c r="S9" s="10" t="s">
        <v>159</v>
      </c>
    </row>
    <row r="10" spans="1:19" x14ac:dyDescent="0.25">
      <c r="A10" s="12" t="s">
        <v>173</v>
      </c>
      <c r="B10" s="136">
        <v>38.682000000000002</v>
      </c>
      <c r="C10" s="10" t="s">
        <v>159</v>
      </c>
      <c r="D10" s="136">
        <v>939.31500000000005</v>
      </c>
      <c r="E10" s="10" t="s">
        <v>159</v>
      </c>
      <c r="F10" s="136">
        <v>37.826999999999998</v>
      </c>
      <c r="G10" s="10" t="s">
        <v>159</v>
      </c>
      <c r="H10" s="136">
        <v>648.04300000000001</v>
      </c>
      <c r="I10" s="10" t="s">
        <v>159</v>
      </c>
      <c r="J10" s="136">
        <v>206.80600000000001</v>
      </c>
      <c r="K10" s="10" t="s">
        <v>159</v>
      </c>
      <c r="L10" s="136">
        <v>57.674999999999997</v>
      </c>
      <c r="M10" s="10" t="s">
        <v>159</v>
      </c>
      <c r="N10" s="136">
        <v>746.73500000000001</v>
      </c>
      <c r="O10" s="10" t="s">
        <v>159</v>
      </c>
      <c r="P10" s="136">
        <v>403.577</v>
      </c>
      <c r="Q10" s="10" t="s">
        <v>159</v>
      </c>
      <c r="R10" s="136">
        <v>3078.66</v>
      </c>
      <c r="S10" s="10" t="s">
        <v>159</v>
      </c>
    </row>
    <row r="11" spans="1:19" x14ac:dyDescent="0.25">
      <c r="A11" s="12" t="s">
        <v>174</v>
      </c>
      <c r="B11" s="136">
        <v>39.396999999999998</v>
      </c>
      <c r="C11" s="10" t="s">
        <v>159</v>
      </c>
      <c r="D11" s="136">
        <v>963.226</v>
      </c>
      <c r="E11" s="10" t="s">
        <v>159</v>
      </c>
      <c r="F11" s="136">
        <v>36.619</v>
      </c>
      <c r="G11" s="10" t="s">
        <v>159</v>
      </c>
      <c r="H11" s="136">
        <v>711.39700000000005</v>
      </c>
      <c r="I11" s="10" t="s">
        <v>159</v>
      </c>
      <c r="J11" s="136">
        <v>218.15299999999999</v>
      </c>
      <c r="K11" s="10" t="s">
        <v>159</v>
      </c>
      <c r="L11" s="136">
        <v>57.914999999999999</v>
      </c>
      <c r="M11" s="10" t="s">
        <v>159</v>
      </c>
      <c r="N11" s="136">
        <v>780.76900000000001</v>
      </c>
      <c r="O11" s="10" t="s">
        <v>159</v>
      </c>
      <c r="P11" s="136">
        <v>430.90699999999998</v>
      </c>
      <c r="Q11" s="10" t="s">
        <v>159</v>
      </c>
      <c r="R11" s="136">
        <v>3238.3829999999998</v>
      </c>
      <c r="S11" s="10" t="s">
        <v>159</v>
      </c>
    </row>
    <row r="12" spans="1:19" x14ac:dyDescent="0.25">
      <c r="A12" s="12" t="s">
        <v>175</v>
      </c>
      <c r="B12" s="136">
        <v>40.569000000000003</v>
      </c>
      <c r="C12" s="10" t="s">
        <v>159</v>
      </c>
      <c r="D12" s="136">
        <v>945.976</v>
      </c>
      <c r="E12" s="10" t="s">
        <v>159</v>
      </c>
      <c r="F12" s="136">
        <v>35.783999999999999</v>
      </c>
      <c r="G12" s="10" t="s">
        <v>159</v>
      </c>
      <c r="H12" s="136">
        <v>722.54200000000003</v>
      </c>
      <c r="I12" s="10" t="s">
        <v>159</v>
      </c>
      <c r="J12" s="136">
        <v>226.398</v>
      </c>
      <c r="K12" s="10" t="s">
        <v>159</v>
      </c>
      <c r="L12" s="136">
        <v>58.542267099999997</v>
      </c>
      <c r="M12" s="10" t="s">
        <v>159</v>
      </c>
      <c r="N12" s="136">
        <v>787.56100000000004</v>
      </c>
      <c r="O12" s="10" t="s">
        <v>159</v>
      </c>
      <c r="P12" s="136">
        <v>444.65199999999999</v>
      </c>
      <c r="Q12" s="10" t="s">
        <v>159</v>
      </c>
      <c r="R12" s="136">
        <v>3262.0242671000001</v>
      </c>
      <c r="S12" s="10" t="s">
        <v>159</v>
      </c>
    </row>
    <row r="13" spans="1:19" x14ac:dyDescent="0.25">
      <c r="A13" s="12" t="s">
        <v>176</v>
      </c>
      <c r="B13" s="136">
        <v>44.334000000000003</v>
      </c>
      <c r="C13" s="10" t="s">
        <v>159</v>
      </c>
      <c r="D13" s="136">
        <v>1070.538</v>
      </c>
      <c r="E13" s="10" t="s">
        <v>159</v>
      </c>
      <c r="F13" s="136">
        <v>35.448</v>
      </c>
      <c r="G13" s="10" t="s">
        <v>159</v>
      </c>
      <c r="H13" s="136">
        <v>720.85599999999999</v>
      </c>
      <c r="I13" s="10" t="s">
        <v>159</v>
      </c>
      <c r="J13" s="136">
        <v>247.904</v>
      </c>
      <c r="K13" s="10" t="s">
        <v>159</v>
      </c>
      <c r="L13" s="136">
        <v>62.555</v>
      </c>
      <c r="M13" s="10" t="s">
        <v>159</v>
      </c>
      <c r="N13" s="136">
        <v>830.19</v>
      </c>
      <c r="O13" s="10" t="s">
        <v>159</v>
      </c>
      <c r="P13" s="136">
        <v>455.23500000000001</v>
      </c>
      <c r="Q13" s="10" t="s">
        <v>159</v>
      </c>
      <c r="R13" s="136">
        <v>3467.06</v>
      </c>
      <c r="S13" s="10" t="s">
        <v>159</v>
      </c>
    </row>
    <row r="14" spans="1:19" x14ac:dyDescent="0.25">
      <c r="A14" s="12" t="s">
        <v>177</v>
      </c>
      <c r="B14" s="136">
        <v>42.945999999999998</v>
      </c>
      <c r="C14" s="10" t="s">
        <v>159</v>
      </c>
      <c r="D14" s="136">
        <v>1083.3040000000001</v>
      </c>
      <c r="E14" s="10" t="s">
        <v>159</v>
      </c>
      <c r="F14" s="136">
        <v>33.434499529999997</v>
      </c>
      <c r="G14" s="10" t="s">
        <v>181</v>
      </c>
      <c r="H14" s="136">
        <v>728.19899999999996</v>
      </c>
      <c r="I14" s="10" t="s">
        <v>159</v>
      </c>
      <c r="J14" s="136">
        <v>249.018</v>
      </c>
      <c r="K14" s="10" t="s">
        <v>159</v>
      </c>
      <c r="L14" s="136">
        <v>64.653999999999996</v>
      </c>
      <c r="M14" s="10" t="s">
        <v>159</v>
      </c>
      <c r="N14" s="136">
        <v>834.94100000000003</v>
      </c>
      <c r="O14" s="10" t="s">
        <v>159</v>
      </c>
      <c r="P14" s="136">
        <v>454.68599999999998</v>
      </c>
      <c r="Q14" s="10" t="s">
        <v>159</v>
      </c>
      <c r="R14" s="136">
        <v>3491.1824995299999</v>
      </c>
      <c r="S14" s="10" t="s">
        <v>181</v>
      </c>
    </row>
    <row r="15" spans="1:19" x14ac:dyDescent="0.25">
      <c r="A15" s="12" t="s">
        <v>178</v>
      </c>
      <c r="B15" s="136">
        <v>46.787999999999997</v>
      </c>
      <c r="C15" s="10" t="s">
        <v>159</v>
      </c>
      <c r="D15" s="136">
        <v>1163.979</v>
      </c>
      <c r="E15" s="10" t="s">
        <v>159</v>
      </c>
      <c r="F15" s="136">
        <v>33.036999999999999</v>
      </c>
      <c r="G15" s="10" t="s">
        <v>181</v>
      </c>
      <c r="H15" s="136">
        <v>772.21600000000001</v>
      </c>
      <c r="I15" s="10" t="s">
        <v>159</v>
      </c>
      <c r="J15" s="136">
        <v>268.75599999999997</v>
      </c>
      <c r="K15" s="10" t="s">
        <v>159</v>
      </c>
      <c r="L15" s="136">
        <v>69.171999999999997</v>
      </c>
      <c r="M15" s="10" t="s">
        <v>159</v>
      </c>
      <c r="N15" s="136">
        <v>915.46</v>
      </c>
      <c r="O15" s="10" t="s">
        <v>159</v>
      </c>
      <c r="P15" s="136">
        <v>490.85</v>
      </c>
      <c r="Q15" s="10" t="s">
        <v>159</v>
      </c>
      <c r="R15" s="136">
        <v>3760.2579999999998</v>
      </c>
      <c r="S15" s="10" t="s">
        <v>181</v>
      </c>
    </row>
    <row r="16" spans="1:19" x14ac:dyDescent="0.25">
      <c r="A16" s="12" t="s">
        <v>182</v>
      </c>
      <c r="B16" s="136">
        <v>45.881999999999998</v>
      </c>
      <c r="C16" s="10" t="s">
        <v>159</v>
      </c>
      <c r="D16" s="136">
        <v>1183.019</v>
      </c>
      <c r="E16" s="10" t="s">
        <v>159</v>
      </c>
      <c r="F16" s="136">
        <v>32.997999999999998</v>
      </c>
      <c r="G16" s="10" t="s">
        <v>181</v>
      </c>
      <c r="H16" s="136">
        <v>788.19100000000003</v>
      </c>
      <c r="I16" s="10" t="s">
        <v>159</v>
      </c>
      <c r="J16" s="136">
        <v>274.67099999999999</v>
      </c>
      <c r="K16" s="10" t="s">
        <v>159</v>
      </c>
      <c r="L16" s="136">
        <v>69.685000000000002</v>
      </c>
      <c r="M16" s="10" t="s">
        <v>159</v>
      </c>
      <c r="N16" s="136">
        <v>943.35400000000004</v>
      </c>
      <c r="O16" s="10" t="s">
        <v>159</v>
      </c>
      <c r="P16" s="136">
        <v>505.00799999999998</v>
      </c>
      <c r="Q16" s="10" t="s">
        <v>159</v>
      </c>
      <c r="R16" s="136">
        <v>3842.808</v>
      </c>
      <c r="S16" s="10" t="s">
        <v>181</v>
      </c>
    </row>
    <row r="17" spans="1:19" x14ac:dyDescent="0.25">
      <c r="A17" s="12" t="s">
        <v>183</v>
      </c>
      <c r="B17" s="136">
        <v>45.210999999999999</v>
      </c>
      <c r="C17" s="10" t="s">
        <v>159</v>
      </c>
      <c r="D17" s="136">
        <v>1195.1600000000001</v>
      </c>
      <c r="E17" s="10" t="s">
        <v>159</v>
      </c>
      <c r="F17" s="136">
        <v>34.116999999999997</v>
      </c>
      <c r="G17" s="10" t="s">
        <v>181</v>
      </c>
      <c r="H17" s="136">
        <v>813.21799999999996</v>
      </c>
      <c r="I17" s="10" t="s">
        <v>159</v>
      </c>
      <c r="J17" s="136">
        <v>274.99599999999998</v>
      </c>
      <c r="K17" s="10" t="s">
        <v>159</v>
      </c>
      <c r="L17" s="136">
        <v>69.769000000000005</v>
      </c>
      <c r="M17" s="10" t="s">
        <v>159</v>
      </c>
      <c r="N17" s="136">
        <v>942.21500000000003</v>
      </c>
      <c r="O17" s="10" t="s">
        <v>159</v>
      </c>
      <c r="P17" s="136">
        <v>520.10900000000004</v>
      </c>
      <c r="Q17" s="10" t="s">
        <v>159</v>
      </c>
      <c r="R17" s="136">
        <v>3894.7950000000001</v>
      </c>
      <c r="S17" s="10" t="s">
        <v>181</v>
      </c>
    </row>
    <row r="18" spans="1:19" x14ac:dyDescent="0.25">
      <c r="A18" s="12" t="s">
        <v>184</v>
      </c>
      <c r="B18" s="136">
        <v>46.145000000000003</v>
      </c>
      <c r="C18" s="10" t="s">
        <v>159</v>
      </c>
      <c r="D18" s="136">
        <v>1217.854</v>
      </c>
      <c r="E18" s="10" t="s">
        <v>159</v>
      </c>
      <c r="F18" s="136">
        <v>40.041809999999998</v>
      </c>
      <c r="G18" s="10" t="s">
        <v>181</v>
      </c>
      <c r="H18" s="136">
        <v>838.47</v>
      </c>
      <c r="I18" s="10" t="s">
        <v>159</v>
      </c>
      <c r="J18" s="136">
        <v>271.50700000000001</v>
      </c>
      <c r="K18" s="10" t="s">
        <v>159</v>
      </c>
      <c r="L18" s="136">
        <v>72.86</v>
      </c>
      <c r="M18" s="10" t="s">
        <v>159</v>
      </c>
      <c r="N18" s="136">
        <v>972.98599999999999</v>
      </c>
      <c r="O18" s="10" t="s">
        <v>159</v>
      </c>
      <c r="P18" s="136">
        <v>546.36599999999999</v>
      </c>
      <c r="Q18" s="10" t="s">
        <v>159</v>
      </c>
      <c r="R18" s="136">
        <v>4006.2298099999998</v>
      </c>
      <c r="S18" s="10" t="s">
        <v>181</v>
      </c>
    </row>
    <row r="19" spans="1:19" x14ac:dyDescent="0.25">
      <c r="A19" s="12" t="s">
        <v>185</v>
      </c>
      <c r="B19" s="136">
        <v>47.25</v>
      </c>
      <c r="C19" s="10" t="s">
        <v>159</v>
      </c>
      <c r="D19" s="136">
        <v>1210.4929999999999</v>
      </c>
      <c r="E19" s="10" t="s">
        <v>159</v>
      </c>
      <c r="F19" s="136">
        <v>39.859000000000002</v>
      </c>
      <c r="G19" s="10" t="s">
        <v>181</v>
      </c>
      <c r="H19" s="136">
        <v>899.95100000000002</v>
      </c>
      <c r="I19" s="10" t="s">
        <v>159</v>
      </c>
      <c r="J19" s="136">
        <v>270.72300000000001</v>
      </c>
      <c r="K19" s="10" t="s">
        <v>159</v>
      </c>
      <c r="L19" s="136">
        <v>76.155000000000001</v>
      </c>
      <c r="M19" s="10" t="s">
        <v>159</v>
      </c>
      <c r="N19" s="136">
        <v>1012.948</v>
      </c>
      <c r="O19" s="10" t="s">
        <v>159</v>
      </c>
      <c r="P19" s="136">
        <v>598.99599999999998</v>
      </c>
      <c r="Q19" s="10" t="s">
        <v>159</v>
      </c>
      <c r="R19" s="136">
        <v>4156.375</v>
      </c>
      <c r="S19" s="10" t="s">
        <v>181</v>
      </c>
    </row>
    <row r="20" spans="1:19" x14ac:dyDescent="0.25">
      <c r="A20" s="12" t="s">
        <v>186</v>
      </c>
      <c r="B20" s="136">
        <v>50.198999999999998</v>
      </c>
      <c r="C20" s="10" t="s">
        <v>159</v>
      </c>
      <c r="D20" s="136">
        <v>1302.394</v>
      </c>
      <c r="E20" s="10" t="s">
        <v>159</v>
      </c>
      <c r="F20" s="136">
        <v>40.805999999999997</v>
      </c>
      <c r="G20" s="10" t="s">
        <v>181</v>
      </c>
      <c r="H20" s="136">
        <v>938.04877952000004</v>
      </c>
      <c r="I20" s="10" t="s">
        <v>159</v>
      </c>
      <c r="J20" s="136">
        <v>287.077</v>
      </c>
      <c r="K20" s="10" t="s">
        <v>159</v>
      </c>
      <c r="L20" s="136">
        <v>79.710999999999999</v>
      </c>
      <c r="M20" s="10" t="s">
        <v>159</v>
      </c>
      <c r="N20" s="136">
        <v>1064.2149999999999</v>
      </c>
      <c r="O20" s="10" t="s">
        <v>159</v>
      </c>
      <c r="P20" s="136">
        <v>654.12900000000002</v>
      </c>
      <c r="Q20" s="10" t="s">
        <v>159</v>
      </c>
      <c r="R20" s="136">
        <v>4416.5797795199996</v>
      </c>
      <c r="S20" s="10" t="s">
        <v>181</v>
      </c>
    </row>
    <row r="21" spans="1:19" x14ac:dyDescent="0.25">
      <c r="A21" s="12" t="s">
        <v>188</v>
      </c>
      <c r="B21" s="136">
        <v>52.348999999999997</v>
      </c>
      <c r="C21" s="10" t="s">
        <v>159</v>
      </c>
      <c r="D21" s="136">
        <v>1426.0840000000001</v>
      </c>
      <c r="E21" s="10" t="s">
        <v>159</v>
      </c>
      <c r="F21" s="136">
        <v>43.969373449999999</v>
      </c>
      <c r="G21" s="10" t="s">
        <v>181</v>
      </c>
      <c r="H21" s="136">
        <v>1015.364</v>
      </c>
      <c r="I21" s="10" t="s">
        <v>159</v>
      </c>
      <c r="J21" s="136">
        <v>302.952</v>
      </c>
      <c r="K21" s="10" t="s">
        <v>159</v>
      </c>
      <c r="L21" s="136">
        <v>77.344999999999999</v>
      </c>
      <c r="M21" s="10" t="s">
        <v>159</v>
      </c>
      <c r="N21" s="136">
        <v>1098.4559999999999</v>
      </c>
      <c r="O21" s="10" t="s">
        <v>159</v>
      </c>
      <c r="P21" s="136">
        <v>724.85662130000003</v>
      </c>
      <c r="Q21" s="10" t="s">
        <v>198</v>
      </c>
      <c r="R21" s="136">
        <v>4741.3759947500002</v>
      </c>
      <c r="S21" s="10" t="s">
        <v>181</v>
      </c>
    </row>
    <row r="22" spans="1:19" x14ac:dyDescent="0.25">
      <c r="A22" s="12" t="s">
        <v>189</v>
      </c>
      <c r="B22" s="136">
        <v>54.752000000000002</v>
      </c>
      <c r="C22" s="10" t="s">
        <v>159</v>
      </c>
      <c r="D22" s="136">
        <v>316.976</v>
      </c>
      <c r="E22" s="10" t="s">
        <v>181</v>
      </c>
      <c r="F22" s="136">
        <v>45.902695000000001</v>
      </c>
      <c r="G22" s="10" t="s">
        <v>181</v>
      </c>
      <c r="H22" s="136">
        <v>1006.952</v>
      </c>
      <c r="I22" s="10" t="s">
        <v>159</v>
      </c>
      <c r="J22" s="136">
        <v>298.13799999999998</v>
      </c>
      <c r="K22" s="10" t="s">
        <v>159</v>
      </c>
      <c r="L22" s="136">
        <v>89.49</v>
      </c>
      <c r="M22" s="10" t="s">
        <v>159</v>
      </c>
      <c r="N22" s="136">
        <v>1091.3596463599999</v>
      </c>
      <c r="O22" s="10" t="s">
        <v>159</v>
      </c>
      <c r="P22" s="136">
        <v>701.48299999999995</v>
      </c>
      <c r="Q22" s="10" t="s">
        <v>159</v>
      </c>
      <c r="R22" s="136">
        <v>3605.0533413600001</v>
      </c>
      <c r="S22" s="10" t="s">
        <v>181</v>
      </c>
    </row>
    <row r="23" spans="1:19" x14ac:dyDescent="0.25">
      <c r="A23" s="12" t="s">
        <v>190</v>
      </c>
      <c r="B23" s="136">
        <v>49.167999999999999</v>
      </c>
      <c r="C23" s="10" t="s">
        <v>159</v>
      </c>
      <c r="D23" s="136">
        <v>1163.2149999999999</v>
      </c>
      <c r="E23" s="10" t="s">
        <v>159</v>
      </c>
      <c r="F23" s="136">
        <v>43.837341000000002</v>
      </c>
      <c r="G23" s="10" t="s">
        <v>181</v>
      </c>
      <c r="H23" s="136">
        <v>963.98800000000006</v>
      </c>
      <c r="I23" s="10" t="s">
        <v>159</v>
      </c>
      <c r="J23" s="136">
        <v>293.07400000000001</v>
      </c>
      <c r="K23" s="10" t="s">
        <v>229</v>
      </c>
      <c r="L23" s="136">
        <v>83.388000000000005</v>
      </c>
      <c r="M23" s="10" t="s">
        <v>159</v>
      </c>
      <c r="N23" s="136">
        <v>1062.866</v>
      </c>
      <c r="O23" s="10" t="s">
        <v>159</v>
      </c>
      <c r="P23" s="136">
        <v>683.34400000000005</v>
      </c>
      <c r="Q23" s="10" t="s">
        <v>159</v>
      </c>
      <c r="R23" s="136">
        <v>4342.880341</v>
      </c>
      <c r="S23" s="10" t="s">
        <v>181</v>
      </c>
    </row>
    <row r="24" spans="1:19" x14ac:dyDescent="0.25">
      <c r="A24" s="12" t="s">
        <v>191</v>
      </c>
      <c r="B24" s="136">
        <v>54.027999999999999</v>
      </c>
      <c r="C24" s="10" t="s">
        <v>159</v>
      </c>
      <c r="D24" s="136">
        <v>1281.5219999999999</v>
      </c>
      <c r="E24" s="10" t="s">
        <v>159</v>
      </c>
      <c r="F24" s="136">
        <v>50.112780000000001</v>
      </c>
      <c r="G24" s="10" t="s">
        <v>181</v>
      </c>
      <c r="H24" s="136">
        <v>1055.9970000000001</v>
      </c>
      <c r="I24" s="10" t="s">
        <v>159</v>
      </c>
      <c r="J24" s="136">
        <v>324.22500000000002</v>
      </c>
      <c r="K24" s="10" t="s">
        <v>159</v>
      </c>
      <c r="L24" s="136">
        <v>90.635999999999996</v>
      </c>
      <c r="M24" s="10" t="s">
        <v>159</v>
      </c>
      <c r="N24" s="136">
        <v>1198.1510000000001</v>
      </c>
      <c r="O24" s="10" t="s">
        <v>159</v>
      </c>
      <c r="P24" s="136">
        <v>762.68100000000004</v>
      </c>
      <c r="Q24" s="10" t="s">
        <v>159</v>
      </c>
      <c r="R24" s="136">
        <v>4817.3527800000002</v>
      </c>
      <c r="S24" s="10" t="s">
        <v>181</v>
      </c>
    </row>
    <row r="25" spans="1:19" x14ac:dyDescent="0.25">
      <c r="A25" s="12" t="s">
        <v>192</v>
      </c>
      <c r="B25" s="136">
        <v>60.941000000000003</v>
      </c>
      <c r="C25" s="10" t="s">
        <v>159</v>
      </c>
      <c r="D25" s="136">
        <v>1360.8579999999999</v>
      </c>
      <c r="E25" s="10" t="s">
        <v>159</v>
      </c>
      <c r="F25" s="136">
        <v>76.732444000000001</v>
      </c>
      <c r="G25" s="10" t="s">
        <v>181</v>
      </c>
      <c r="H25" s="136">
        <v>1140.7840000000001</v>
      </c>
      <c r="I25" s="10" t="s">
        <v>159</v>
      </c>
      <c r="J25" s="136">
        <v>357.22300000000001</v>
      </c>
      <c r="K25" s="10" t="s">
        <v>159</v>
      </c>
      <c r="L25" s="136">
        <v>110.199</v>
      </c>
      <c r="M25" s="10" t="s">
        <v>159</v>
      </c>
      <c r="N25" s="136">
        <v>1317.5309999999999</v>
      </c>
      <c r="O25" s="10" t="s">
        <v>159</v>
      </c>
      <c r="P25" s="136">
        <v>820.86699999999996</v>
      </c>
      <c r="Q25" s="10" t="s">
        <v>159</v>
      </c>
      <c r="R25" s="136">
        <v>5245.1354439999996</v>
      </c>
      <c r="S25" s="10" t="s">
        <v>181</v>
      </c>
    </row>
    <row r="26" spans="1:19" x14ac:dyDescent="0.25">
      <c r="A26" s="12" t="s">
        <v>193</v>
      </c>
      <c r="B26" s="136">
        <v>57.058</v>
      </c>
      <c r="C26" s="10" t="s">
        <v>159</v>
      </c>
      <c r="D26" s="136">
        <v>1247.8215711400001</v>
      </c>
      <c r="E26" s="10" t="s">
        <v>159</v>
      </c>
      <c r="F26" s="136">
        <v>92.617701999999994</v>
      </c>
      <c r="G26" s="10" t="s">
        <v>181</v>
      </c>
      <c r="H26" s="136">
        <v>999.58699999999999</v>
      </c>
      <c r="I26" s="10" t="s">
        <v>159</v>
      </c>
      <c r="J26" s="136">
        <v>325.52300000000002</v>
      </c>
      <c r="K26" s="10" t="s">
        <v>159</v>
      </c>
      <c r="L26" s="136">
        <v>93.648539999999997</v>
      </c>
      <c r="M26" s="10" t="s">
        <v>159</v>
      </c>
      <c r="N26" s="136">
        <v>1224.4117696200001</v>
      </c>
      <c r="O26" s="10" t="s">
        <v>159</v>
      </c>
      <c r="P26" s="136">
        <v>797.024</v>
      </c>
      <c r="Q26" s="10" t="s">
        <v>159</v>
      </c>
      <c r="R26" s="136">
        <v>4837.6915827599996</v>
      </c>
      <c r="S26" s="10" t="s">
        <v>181</v>
      </c>
    </row>
    <row r="27" spans="1:19" x14ac:dyDescent="0.25">
      <c r="A27" s="12" t="s">
        <v>194</v>
      </c>
      <c r="B27" s="136">
        <v>56.454000000000001</v>
      </c>
      <c r="C27" s="10" t="s">
        <v>159</v>
      </c>
      <c r="D27" s="136">
        <v>1266.95</v>
      </c>
      <c r="E27" s="10" t="s">
        <v>159</v>
      </c>
      <c r="F27" s="136">
        <v>103.97169</v>
      </c>
      <c r="G27" s="10" t="s">
        <v>181</v>
      </c>
      <c r="H27" s="136">
        <v>1020.003</v>
      </c>
      <c r="I27" s="10" t="s">
        <v>159</v>
      </c>
      <c r="J27" s="136">
        <v>332.47500000000002</v>
      </c>
      <c r="K27" s="10" t="s">
        <v>159</v>
      </c>
      <c r="L27" s="136">
        <v>93.772300000000001</v>
      </c>
      <c r="M27" s="10" t="s">
        <v>159</v>
      </c>
      <c r="N27" s="136">
        <v>1247.510078</v>
      </c>
      <c r="O27" s="10" t="s">
        <v>256</v>
      </c>
      <c r="P27" s="136">
        <v>826.36599999999999</v>
      </c>
      <c r="Q27" s="10" t="s">
        <v>159</v>
      </c>
      <c r="R27" s="136">
        <v>4947.5020679999998</v>
      </c>
      <c r="S27" s="10" t="s">
        <v>181</v>
      </c>
    </row>
    <row r="28" spans="1:19" x14ac:dyDescent="0.25">
      <c r="A28" s="12" t="s">
        <v>196</v>
      </c>
      <c r="B28" s="136">
        <v>53.966999999999999</v>
      </c>
      <c r="C28" s="10" t="s">
        <v>159</v>
      </c>
      <c r="D28" s="136">
        <v>1382.9359999999999</v>
      </c>
      <c r="E28" s="10" t="s">
        <v>257</v>
      </c>
      <c r="F28" s="136">
        <v>116.35111999999999</v>
      </c>
      <c r="G28" s="10" t="s">
        <v>181</v>
      </c>
      <c r="H28" s="136">
        <v>1097.04</v>
      </c>
      <c r="I28" s="10" t="s">
        <v>159</v>
      </c>
      <c r="J28" s="136">
        <v>351.01</v>
      </c>
      <c r="K28" s="10" t="s">
        <v>159</v>
      </c>
      <c r="L28" s="136">
        <v>100.79</v>
      </c>
      <c r="M28" s="10" t="s">
        <v>159</v>
      </c>
      <c r="N28" s="136">
        <v>1337.7449999999999</v>
      </c>
      <c r="O28" s="10" t="s">
        <v>258</v>
      </c>
      <c r="P28" s="136">
        <v>889.55600000000004</v>
      </c>
      <c r="Q28" s="10" t="s">
        <v>159</v>
      </c>
      <c r="R28" s="136">
        <v>5329.3951200000001</v>
      </c>
      <c r="S28" s="10" t="s">
        <v>181</v>
      </c>
    </row>
    <row r="29" spans="1:19" x14ac:dyDescent="0.25">
      <c r="A29" s="12" t="s">
        <v>197</v>
      </c>
      <c r="B29" s="136">
        <v>46.469000000000001</v>
      </c>
      <c r="C29" s="10" t="s">
        <v>159</v>
      </c>
      <c r="D29" s="136">
        <v>1300.114</v>
      </c>
      <c r="E29" s="10" t="s">
        <v>159</v>
      </c>
      <c r="F29" s="136">
        <v>106.374814</v>
      </c>
      <c r="G29" s="10" t="s">
        <v>181</v>
      </c>
      <c r="H29" s="136">
        <v>1029.6389373</v>
      </c>
      <c r="I29" s="10" t="s">
        <v>159</v>
      </c>
      <c r="J29" s="136">
        <v>327.32799999999997</v>
      </c>
      <c r="K29" s="10" t="s">
        <v>159</v>
      </c>
      <c r="L29" s="136">
        <v>96.143100000000004</v>
      </c>
      <c r="M29" s="10" t="s">
        <v>259</v>
      </c>
      <c r="N29" s="136">
        <v>1261.3109999999999</v>
      </c>
      <c r="O29" s="10" t="s">
        <v>260</v>
      </c>
      <c r="P29" s="136">
        <v>827.57399999999996</v>
      </c>
      <c r="Q29" s="10" t="s">
        <v>159</v>
      </c>
      <c r="R29" s="136">
        <v>4994.9528512999996</v>
      </c>
      <c r="S29" s="10" t="s">
        <v>181</v>
      </c>
    </row>
    <row r="30" spans="1:19" x14ac:dyDescent="0.25">
      <c r="A30" s="12" t="s">
        <v>199</v>
      </c>
      <c r="B30" s="136">
        <v>51.74</v>
      </c>
      <c r="C30" s="10" t="s">
        <v>159</v>
      </c>
      <c r="D30" s="136">
        <v>1376.836</v>
      </c>
      <c r="E30" s="10" t="s">
        <v>159</v>
      </c>
      <c r="F30" s="136">
        <v>120.352</v>
      </c>
      <c r="G30" s="10" t="s">
        <v>181</v>
      </c>
      <c r="H30" s="136">
        <v>1086.0980675000001</v>
      </c>
      <c r="I30" s="10" t="s">
        <v>159</v>
      </c>
      <c r="J30" s="136">
        <v>339.82299999999998</v>
      </c>
      <c r="K30" s="10" t="s">
        <v>159</v>
      </c>
      <c r="L30" s="136">
        <v>99.470626999999993</v>
      </c>
      <c r="M30" s="10" t="s">
        <v>201</v>
      </c>
      <c r="N30" s="136">
        <v>1301.63296612</v>
      </c>
      <c r="O30" s="10" t="s">
        <v>159</v>
      </c>
      <c r="P30" s="136">
        <v>854.56399999999996</v>
      </c>
      <c r="Q30" s="10" t="s">
        <v>201</v>
      </c>
      <c r="R30" s="136">
        <v>5230.51666062</v>
      </c>
      <c r="S30" s="10" t="s">
        <v>202</v>
      </c>
    </row>
    <row r="31" spans="1:19" x14ac:dyDescent="0.25">
      <c r="A31" s="12" t="s">
        <v>200</v>
      </c>
      <c r="B31" s="136">
        <v>62.286999999999999</v>
      </c>
      <c r="C31" s="10" t="s">
        <v>261</v>
      </c>
      <c r="D31" s="136">
        <v>1819.47</v>
      </c>
      <c r="E31" s="10" t="s">
        <v>261</v>
      </c>
      <c r="F31" s="136">
        <v>123.997</v>
      </c>
      <c r="G31" s="10" t="s">
        <v>335</v>
      </c>
      <c r="H31" s="136">
        <v>1312.6734617499999</v>
      </c>
      <c r="I31" s="10" t="s">
        <v>261</v>
      </c>
      <c r="J31" s="136">
        <v>417.98399999999998</v>
      </c>
      <c r="K31" s="10" t="s">
        <v>261</v>
      </c>
      <c r="L31" s="136">
        <v>120.26936600000001</v>
      </c>
      <c r="M31" s="10" t="s">
        <v>261</v>
      </c>
      <c r="N31" s="136">
        <v>1614.8939976500001</v>
      </c>
      <c r="O31" s="10" t="s">
        <v>261</v>
      </c>
      <c r="P31" s="136">
        <v>985.25099999999998</v>
      </c>
      <c r="Q31" s="10" t="s">
        <v>261</v>
      </c>
      <c r="R31" s="136">
        <v>6456.8258254000002</v>
      </c>
      <c r="S31" s="10" t="s">
        <v>181</v>
      </c>
    </row>
    <row r="32" spans="1:19" x14ac:dyDescent="0.25">
      <c r="A32" s="15" t="s">
        <v>203</v>
      </c>
      <c r="B32" s="137">
        <v>57.426000000000002</v>
      </c>
      <c r="C32" s="14" t="s">
        <v>159</v>
      </c>
      <c r="D32" s="137">
        <v>1824.1</v>
      </c>
      <c r="E32" s="14" t="s">
        <v>159</v>
      </c>
      <c r="F32" s="137">
        <v>121.65600000000001</v>
      </c>
      <c r="G32" s="14" t="s">
        <v>262</v>
      </c>
      <c r="H32" s="137">
        <v>1386.5876868</v>
      </c>
      <c r="I32" s="14" t="s">
        <v>159</v>
      </c>
      <c r="J32" s="137">
        <v>436.41399999999999</v>
      </c>
      <c r="K32" s="14" t="s">
        <v>159</v>
      </c>
      <c r="L32" s="137">
        <v>132.997468</v>
      </c>
      <c r="M32" s="14" t="s">
        <v>159</v>
      </c>
      <c r="N32" s="137">
        <v>1640.15647586</v>
      </c>
      <c r="O32" s="14" t="s">
        <v>159</v>
      </c>
      <c r="P32" s="137">
        <v>959.35</v>
      </c>
      <c r="Q32" s="14" t="s">
        <v>159</v>
      </c>
      <c r="R32" s="137">
        <v>6558.6876306599997</v>
      </c>
      <c r="S32" s="14" t="s">
        <v>159</v>
      </c>
    </row>
    <row r="34" spans="1:2" x14ac:dyDescent="0.25">
      <c r="A34" s="16" t="s">
        <v>204</v>
      </c>
      <c r="B34" s="16" t="s">
        <v>205</v>
      </c>
    </row>
    <row r="36" spans="1:2" x14ac:dyDescent="0.25">
      <c r="B36" s="16" t="s">
        <v>336</v>
      </c>
    </row>
    <row r="37" spans="1:2" x14ac:dyDescent="0.25">
      <c r="B37" s="16" t="s">
        <v>337</v>
      </c>
    </row>
    <row r="38" spans="1:2" x14ac:dyDescent="0.25">
      <c r="B38" s="16" t="s">
        <v>338</v>
      </c>
    </row>
    <row r="39" spans="1:2" x14ac:dyDescent="0.25">
      <c r="B39" s="16" t="s">
        <v>339</v>
      </c>
    </row>
    <row r="40" spans="1:2" x14ac:dyDescent="0.25">
      <c r="B40" s="16" t="s">
        <v>340</v>
      </c>
    </row>
    <row r="41" spans="1:2" x14ac:dyDescent="0.25">
      <c r="B41" s="16" t="s">
        <v>341</v>
      </c>
    </row>
    <row r="42" spans="1:2" x14ac:dyDescent="0.25">
      <c r="B42" s="16" t="s">
        <v>342</v>
      </c>
    </row>
    <row r="43" spans="1:2" x14ac:dyDescent="0.25">
      <c r="B43" s="16" t="s">
        <v>343</v>
      </c>
    </row>
    <row r="44" spans="1:2" x14ac:dyDescent="0.25">
      <c r="B44" s="16" t="s">
        <v>344</v>
      </c>
    </row>
    <row r="45" spans="1:2" x14ac:dyDescent="0.25">
      <c r="B45" s="16" t="s">
        <v>345</v>
      </c>
    </row>
    <row r="46" spans="1:2" x14ac:dyDescent="0.25">
      <c r="B46" s="16" t="s">
        <v>346</v>
      </c>
    </row>
    <row r="47" spans="1:2" x14ac:dyDescent="0.25">
      <c r="B47" s="16" t="s">
        <v>347</v>
      </c>
    </row>
    <row r="49" spans="1:2" x14ac:dyDescent="0.25">
      <c r="B49" s="16" t="s">
        <v>210</v>
      </c>
    </row>
    <row r="50" spans="1:2" x14ac:dyDescent="0.25">
      <c r="B50" s="16" t="s">
        <v>211</v>
      </c>
    </row>
    <row r="53" spans="1:2" x14ac:dyDescent="0.25">
      <c r="A53" s="17" t="str">
        <f>HYPERLINK("#'KENO 15'!A2", "&lt;&lt;&lt; Previous table")</f>
        <v>&lt;&lt;&lt; Previous table</v>
      </c>
    </row>
    <row r="54" spans="1:2" x14ac:dyDescent="0.25">
      <c r="A54" s="17" t="str">
        <f>HYPERLINK("#'LOTTERIES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S54"/>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HYPERLINK("#'INDEX'!B67", "Link to index")</f>
        <v>Link to index</v>
      </c>
    </row>
    <row r="2" spans="1:19" ht="15.75" customHeight="1" x14ac:dyDescent="0.25">
      <c r="A2" s="287" t="s">
        <v>348</v>
      </c>
      <c r="B2" s="286"/>
      <c r="C2" s="286"/>
      <c r="D2" s="286"/>
      <c r="E2" s="286"/>
      <c r="F2" s="286"/>
      <c r="G2" s="286"/>
      <c r="H2" s="286"/>
      <c r="I2" s="286"/>
      <c r="J2" s="286"/>
      <c r="K2" s="286"/>
      <c r="L2" s="286"/>
      <c r="M2" s="286"/>
      <c r="N2" s="286"/>
      <c r="O2" s="286"/>
      <c r="P2" s="286"/>
      <c r="Q2" s="286"/>
      <c r="R2" s="286"/>
      <c r="S2" s="286"/>
    </row>
    <row r="3" spans="1:19" ht="15.75" customHeight="1" x14ac:dyDescent="0.25">
      <c r="A3" s="287" t="s">
        <v>85</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138">
        <v>69.168160883280805</v>
      </c>
      <c r="C7" s="10" t="s">
        <v>159</v>
      </c>
      <c r="D7" s="138">
        <v>1551.53335015773</v>
      </c>
      <c r="E7" s="10" t="s">
        <v>180</v>
      </c>
      <c r="F7" s="138">
        <v>54.220231861198698</v>
      </c>
      <c r="G7" s="10" t="s">
        <v>159</v>
      </c>
      <c r="H7" s="138">
        <v>1108.2983296530001</v>
      </c>
      <c r="I7" s="10" t="s">
        <v>159</v>
      </c>
      <c r="J7" s="138">
        <v>362.10450157728701</v>
      </c>
      <c r="K7" s="10" t="s">
        <v>159</v>
      </c>
      <c r="L7" s="138">
        <v>122.977785488959</v>
      </c>
      <c r="M7" s="10" t="s">
        <v>187</v>
      </c>
      <c r="N7" s="138">
        <v>1417.8469274448</v>
      </c>
      <c r="O7" s="10" t="s">
        <v>159</v>
      </c>
      <c r="P7" s="138">
        <v>634.47945583596197</v>
      </c>
      <c r="Q7" s="10" t="s">
        <v>255</v>
      </c>
      <c r="R7" s="138">
        <v>5320.6287429022104</v>
      </c>
      <c r="S7" s="10" t="s">
        <v>159</v>
      </c>
    </row>
    <row r="8" spans="1:19" x14ac:dyDescent="0.25">
      <c r="A8" s="12" t="s">
        <v>171</v>
      </c>
      <c r="B8" s="138">
        <v>69.554779122541603</v>
      </c>
      <c r="C8" s="10" t="s">
        <v>159</v>
      </c>
      <c r="D8" s="138">
        <v>1551.98859757943</v>
      </c>
      <c r="E8" s="10" t="s">
        <v>159</v>
      </c>
      <c r="F8" s="138">
        <v>63.792534039334299</v>
      </c>
      <c r="G8" s="10" t="s">
        <v>159</v>
      </c>
      <c r="H8" s="138">
        <v>1055.4238018154299</v>
      </c>
      <c r="I8" s="10" t="s">
        <v>159</v>
      </c>
      <c r="J8" s="138">
        <v>350.06339031770102</v>
      </c>
      <c r="K8" s="10" t="s">
        <v>159</v>
      </c>
      <c r="L8" s="138">
        <v>111.808909228442</v>
      </c>
      <c r="M8" s="10" t="s">
        <v>159</v>
      </c>
      <c r="N8" s="138">
        <v>1384.8939924357001</v>
      </c>
      <c r="O8" s="10" t="s">
        <v>159</v>
      </c>
      <c r="P8" s="138">
        <v>685.03852042360097</v>
      </c>
      <c r="Q8" s="10" t="s">
        <v>159</v>
      </c>
      <c r="R8" s="138">
        <v>5272.5645249621803</v>
      </c>
      <c r="S8" s="10" t="s">
        <v>159</v>
      </c>
    </row>
    <row r="9" spans="1:19" x14ac:dyDescent="0.25">
      <c r="A9" s="12" t="s">
        <v>172</v>
      </c>
      <c r="B9" s="138">
        <v>64.776458208955205</v>
      </c>
      <c r="C9" s="10" t="s">
        <v>159</v>
      </c>
      <c r="D9" s="138">
        <v>1572.0538910447799</v>
      </c>
      <c r="E9" s="10" t="s">
        <v>159</v>
      </c>
      <c r="F9" s="138">
        <v>60.371223880597</v>
      </c>
      <c r="G9" s="10" t="s">
        <v>159</v>
      </c>
      <c r="H9" s="138">
        <v>1020.61560298507</v>
      </c>
      <c r="I9" s="10" t="s">
        <v>159</v>
      </c>
      <c r="J9" s="138">
        <v>332.74629253731302</v>
      </c>
      <c r="K9" s="10" t="s">
        <v>159</v>
      </c>
      <c r="L9" s="138">
        <v>100.29117761194</v>
      </c>
      <c r="M9" s="10" t="s">
        <v>159</v>
      </c>
      <c r="N9" s="138">
        <v>1242.1154820895499</v>
      </c>
      <c r="O9" s="10" t="s">
        <v>159</v>
      </c>
      <c r="P9" s="138">
        <v>662.16664179104498</v>
      </c>
      <c r="Q9" s="10" t="s">
        <v>159</v>
      </c>
      <c r="R9" s="138">
        <v>5055.13677014925</v>
      </c>
      <c r="S9" s="10" t="s">
        <v>159</v>
      </c>
    </row>
    <row r="10" spans="1:19" x14ac:dyDescent="0.25">
      <c r="A10" s="12" t="s">
        <v>173</v>
      </c>
      <c r="B10" s="138">
        <v>66.798617910447803</v>
      </c>
      <c r="C10" s="10" t="s">
        <v>159</v>
      </c>
      <c r="D10" s="138">
        <v>1622.0708283582101</v>
      </c>
      <c r="E10" s="10" t="s">
        <v>159</v>
      </c>
      <c r="F10" s="138">
        <v>65.322147761194003</v>
      </c>
      <c r="G10" s="10" t="s">
        <v>159</v>
      </c>
      <c r="H10" s="138">
        <v>1119.0832104477599</v>
      </c>
      <c r="I10" s="10" t="s">
        <v>159</v>
      </c>
      <c r="J10" s="138">
        <v>357.126182089552</v>
      </c>
      <c r="K10" s="10" t="s">
        <v>159</v>
      </c>
      <c r="L10" s="138">
        <v>99.596977611940304</v>
      </c>
      <c r="M10" s="10" t="s">
        <v>159</v>
      </c>
      <c r="N10" s="138">
        <v>1289.5110373134301</v>
      </c>
      <c r="O10" s="10" t="s">
        <v>159</v>
      </c>
      <c r="P10" s="138">
        <v>696.92326716417904</v>
      </c>
      <c r="Q10" s="10" t="s">
        <v>159</v>
      </c>
      <c r="R10" s="138">
        <v>5316.4322686567202</v>
      </c>
      <c r="S10" s="10" t="s">
        <v>159</v>
      </c>
    </row>
    <row r="11" spans="1:19" x14ac:dyDescent="0.25">
      <c r="A11" s="12" t="s">
        <v>174</v>
      </c>
      <c r="B11" s="138">
        <v>67.2305737463127</v>
      </c>
      <c r="C11" s="10" t="s">
        <v>159</v>
      </c>
      <c r="D11" s="138">
        <v>1643.73522418879</v>
      </c>
      <c r="E11" s="10" t="s">
        <v>159</v>
      </c>
      <c r="F11" s="138">
        <v>62.4899454277286</v>
      </c>
      <c r="G11" s="10" t="s">
        <v>159</v>
      </c>
      <c r="H11" s="138">
        <v>1213.9916356932199</v>
      </c>
      <c r="I11" s="10" t="s">
        <v>159</v>
      </c>
      <c r="J11" s="138">
        <v>372.27584218289098</v>
      </c>
      <c r="K11" s="10" t="s">
        <v>159</v>
      </c>
      <c r="L11" s="138">
        <v>98.831349557522103</v>
      </c>
      <c r="M11" s="10" t="s">
        <v>159</v>
      </c>
      <c r="N11" s="138">
        <v>1332.3742374631299</v>
      </c>
      <c r="O11" s="10" t="s">
        <v>159</v>
      </c>
      <c r="P11" s="138">
        <v>735.33834660767002</v>
      </c>
      <c r="Q11" s="10" t="s">
        <v>159</v>
      </c>
      <c r="R11" s="138">
        <v>5526.2671548672597</v>
      </c>
      <c r="S11" s="10" t="s">
        <v>159</v>
      </c>
    </row>
    <row r="12" spans="1:19" x14ac:dyDescent="0.25">
      <c r="A12" s="12" t="s">
        <v>175</v>
      </c>
      <c r="B12" s="138">
        <v>67.634485590778098</v>
      </c>
      <c r="C12" s="10" t="s">
        <v>159</v>
      </c>
      <c r="D12" s="138">
        <v>1577.0810259366001</v>
      </c>
      <c r="E12" s="10" t="s">
        <v>159</v>
      </c>
      <c r="F12" s="138">
        <v>59.657187319884699</v>
      </c>
      <c r="G12" s="10" t="s">
        <v>159</v>
      </c>
      <c r="H12" s="138">
        <v>1204.5837089337199</v>
      </c>
      <c r="I12" s="10" t="s">
        <v>159</v>
      </c>
      <c r="J12" s="138">
        <v>377.43874063400602</v>
      </c>
      <c r="K12" s="10" t="s">
        <v>159</v>
      </c>
      <c r="L12" s="138">
        <v>97.598563450576293</v>
      </c>
      <c r="M12" s="10" t="s">
        <v>159</v>
      </c>
      <c r="N12" s="138">
        <v>1312.9799380403499</v>
      </c>
      <c r="O12" s="10" t="s">
        <v>159</v>
      </c>
      <c r="P12" s="138">
        <v>741.30023631123902</v>
      </c>
      <c r="Q12" s="10" t="s">
        <v>159</v>
      </c>
      <c r="R12" s="138">
        <v>5438.27388621715</v>
      </c>
      <c r="S12" s="10" t="s">
        <v>159</v>
      </c>
    </row>
    <row r="13" spans="1:19" x14ac:dyDescent="0.25">
      <c r="A13" s="12" t="s">
        <v>176</v>
      </c>
      <c r="B13" s="138">
        <v>69.693529891304394</v>
      </c>
      <c r="C13" s="10" t="s">
        <v>159</v>
      </c>
      <c r="D13" s="138">
        <v>1682.8973722826099</v>
      </c>
      <c r="E13" s="10" t="s">
        <v>159</v>
      </c>
      <c r="F13" s="138">
        <v>55.724641304347799</v>
      </c>
      <c r="G13" s="10" t="s">
        <v>159</v>
      </c>
      <c r="H13" s="138">
        <v>1133.1934673912999</v>
      </c>
      <c r="I13" s="10" t="s">
        <v>159</v>
      </c>
      <c r="J13" s="138">
        <v>389.70778260869599</v>
      </c>
      <c r="K13" s="10" t="s">
        <v>159</v>
      </c>
      <c r="L13" s="138">
        <v>98.337139945652197</v>
      </c>
      <c r="M13" s="10" t="s">
        <v>159</v>
      </c>
      <c r="N13" s="138">
        <v>1305.06770380435</v>
      </c>
      <c r="O13" s="10" t="s">
        <v>159</v>
      </c>
      <c r="P13" s="138">
        <v>715.63436820652203</v>
      </c>
      <c r="Q13" s="10" t="s">
        <v>159</v>
      </c>
      <c r="R13" s="138">
        <v>5450.2560054347796</v>
      </c>
      <c r="S13" s="10" t="s">
        <v>159</v>
      </c>
    </row>
    <row r="14" spans="1:19" x14ac:dyDescent="0.25">
      <c r="A14" s="12" t="s">
        <v>177</v>
      </c>
      <c r="B14" s="138">
        <v>65.638734478203403</v>
      </c>
      <c r="C14" s="10" t="s">
        <v>159</v>
      </c>
      <c r="D14" s="138">
        <v>1655.72355085865</v>
      </c>
      <c r="E14" s="10" t="s">
        <v>159</v>
      </c>
      <c r="F14" s="138">
        <v>51.101342082179698</v>
      </c>
      <c r="G14" s="10" t="s">
        <v>181</v>
      </c>
      <c r="H14" s="138">
        <v>1112.98050594452</v>
      </c>
      <c r="I14" s="10" t="s">
        <v>159</v>
      </c>
      <c r="J14" s="138">
        <v>380.599505944518</v>
      </c>
      <c r="K14" s="10" t="s">
        <v>159</v>
      </c>
      <c r="L14" s="138">
        <v>98.817276089828297</v>
      </c>
      <c r="M14" s="10" t="s">
        <v>159</v>
      </c>
      <c r="N14" s="138">
        <v>1276.1251479524401</v>
      </c>
      <c r="O14" s="10" t="s">
        <v>159</v>
      </c>
      <c r="P14" s="138">
        <v>694.94280317041</v>
      </c>
      <c r="Q14" s="10" t="s">
        <v>159</v>
      </c>
      <c r="R14" s="138">
        <v>5335.9288665207496</v>
      </c>
      <c r="S14" s="10" t="s">
        <v>181</v>
      </c>
    </row>
    <row r="15" spans="1:19" x14ac:dyDescent="0.25">
      <c r="A15" s="12" t="s">
        <v>178</v>
      </c>
      <c r="B15" s="138">
        <v>69.402199999999993</v>
      </c>
      <c r="C15" s="10" t="s">
        <v>159</v>
      </c>
      <c r="D15" s="138">
        <v>1726.5688500000001</v>
      </c>
      <c r="E15" s="10" t="s">
        <v>159</v>
      </c>
      <c r="F15" s="138">
        <v>49.004883333333296</v>
      </c>
      <c r="G15" s="10" t="s">
        <v>181</v>
      </c>
      <c r="H15" s="138">
        <v>1145.4537333333301</v>
      </c>
      <c r="I15" s="10" t="s">
        <v>159</v>
      </c>
      <c r="J15" s="138">
        <v>398.65473333333301</v>
      </c>
      <c r="K15" s="10" t="s">
        <v>159</v>
      </c>
      <c r="L15" s="138">
        <v>102.605133333333</v>
      </c>
      <c r="M15" s="10" t="s">
        <v>159</v>
      </c>
      <c r="N15" s="138">
        <v>1357.93233333333</v>
      </c>
      <c r="O15" s="10" t="s">
        <v>159</v>
      </c>
      <c r="P15" s="138">
        <v>728.09416666666698</v>
      </c>
      <c r="Q15" s="10" t="s">
        <v>159</v>
      </c>
      <c r="R15" s="138">
        <v>5577.7160333333304</v>
      </c>
      <c r="S15" s="10" t="s">
        <v>181</v>
      </c>
    </row>
    <row r="16" spans="1:19" x14ac:dyDescent="0.25">
      <c r="A16" s="12" t="s">
        <v>182</v>
      </c>
      <c r="B16" s="138">
        <v>66.439892365456799</v>
      </c>
      <c r="C16" s="10" t="s">
        <v>159</v>
      </c>
      <c r="D16" s="138">
        <v>1713.08258197747</v>
      </c>
      <c r="E16" s="10" t="s">
        <v>159</v>
      </c>
      <c r="F16" s="138">
        <v>47.783086357947397</v>
      </c>
      <c r="G16" s="10" t="s">
        <v>181</v>
      </c>
      <c r="H16" s="138">
        <v>1141.34791864831</v>
      </c>
      <c r="I16" s="10" t="s">
        <v>159</v>
      </c>
      <c r="J16" s="138">
        <v>397.74010888610798</v>
      </c>
      <c r="K16" s="10" t="s">
        <v>159</v>
      </c>
      <c r="L16" s="138">
        <v>100.90806633291599</v>
      </c>
      <c r="M16" s="10" t="s">
        <v>159</v>
      </c>
      <c r="N16" s="138">
        <v>1366.0332640801</v>
      </c>
      <c r="O16" s="10" t="s">
        <v>159</v>
      </c>
      <c r="P16" s="138">
        <v>731.28192240300405</v>
      </c>
      <c r="Q16" s="10" t="s">
        <v>159</v>
      </c>
      <c r="R16" s="138">
        <v>5564.6168410513101</v>
      </c>
      <c r="S16" s="10" t="s">
        <v>181</v>
      </c>
    </row>
    <row r="17" spans="1:19" x14ac:dyDescent="0.25">
      <c r="A17" s="12" t="s">
        <v>183</v>
      </c>
      <c r="B17" s="138">
        <v>63.947588019559902</v>
      </c>
      <c r="C17" s="10" t="s">
        <v>159</v>
      </c>
      <c r="D17" s="138">
        <v>1690.4646943765299</v>
      </c>
      <c r="E17" s="10" t="s">
        <v>159</v>
      </c>
      <c r="F17" s="138">
        <v>48.255952322738402</v>
      </c>
      <c r="G17" s="10" t="s">
        <v>181</v>
      </c>
      <c r="H17" s="138">
        <v>1150.2362176039101</v>
      </c>
      <c r="I17" s="10" t="s">
        <v>159</v>
      </c>
      <c r="J17" s="138">
        <v>388.96133496332499</v>
      </c>
      <c r="K17" s="10" t="s">
        <v>159</v>
      </c>
      <c r="L17" s="138">
        <v>98.683047677261598</v>
      </c>
      <c r="M17" s="10" t="s">
        <v>159</v>
      </c>
      <c r="N17" s="138">
        <v>1332.6928545232299</v>
      </c>
      <c r="O17" s="10" t="s">
        <v>159</v>
      </c>
      <c r="P17" s="138">
        <v>735.65539486552598</v>
      </c>
      <c r="Q17" s="10" t="s">
        <v>159</v>
      </c>
      <c r="R17" s="138">
        <v>5508.8970843520801</v>
      </c>
      <c r="S17" s="10" t="s">
        <v>181</v>
      </c>
    </row>
    <row r="18" spans="1:19" x14ac:dyDescent="0.25">
      <c r="A18" s="12" t="s">
        <v>184</v>
      </c>
      <c r="B18" s="138">
        <v>63.258015402843597</v>
      </c>
      <c r="C18" s="10" t="s">
        <v>159</v>
      </c>
      <c r="D18" s="138">
        <v>1669.4989075829401</v>
      </c>
      <c r="E18" s="10" t="s">
        <v>159</v>
      </c>
      <c r="F18" s="138">
        <v>54.8914385900474</v>
      </c>
      <c r="G18" s="10" t="s">
        <v>181</v>
      </c>
      <c r="H18" s="138">
        <v>1149.4191824644499</v>
      </c>
      <c r="I18" s="10" t="s">
        <v>159</v>
      </c>
      <c r="J18" s="138">
        <v>372.19620734597203</v>
      </c>
      <c r="K18" s="10" t="s">
        <v>159</v>
      </c>
      <c r="L18" s="138">
        <v>99.880355450237005</v>
      </c>
      <c r="M18" s="10" t="s">
        <v>159</v>
      </c>
      <c r="N18" s="138">
        <v>1333.8208554502401</v>
      </c>
      <c r="O18" s="10" t="s">
        <v>159</v>
      </c>
      <c r="P18" s="138">
        <v>748.98751421800898</v>
      </c>
      <c r="Q18" s="10" t="s">
        <v>159</v>
      </c>
      <c r="R18" s="138">
        <v>5491.9524765047399</v>
      </c>
      <c r="S18" s="10" t="s">
        <v>181</v>
      </c>
    </row>
    <row r="19" spans="1:19" x14ac:dyDescent="0.25">
      <c r="A19" s="12" t="s">
        <v>185</v>
      </c>
      <c r="B19" s="138">
        <v>62.9093785960874</v>
      </c>
      <c r="C19" s="10" t="s">
        <v>159</v>
      </c>
      <c r="D19" s="138">
        <v>1611.6690460299201</v>
      </c>
      <c r="E19" s="10" t="s">
        <v>159</v>
      </c>
      <c r="F19" s="138">
        <v>53.068887226697399</v>
      </c>
      <c r="G19" s="10" t="s">
        <v>181</v>
      </c>
      <c r="H19" s="138">
        <v>1198.2086386651299</v>
      </c>
      <c r="I19" s="10" t="s">
        <v>159</v>
      </c>
      <c r="J19" s="138">
        <v>360.444776754891</v>
      </c>
      <c r="K19" s="10" t="s">
        <v>159</v>
      </c>
      <c r="L19" s="138">
        <v>101.393941311853</v>
      </c>
      <c r="M19" s="10" t="s">
        <v>159</v>
      </c>
      <c r="N19" s="138">
        <v>1348.6545868814701</v>
      </c>
      <c r="O19" s="10" t="s">
        <v>159</v>
      </c>
      <c r="P19" s="138">
        <v>797.51251093210601</v>
      </c>
      <c r="Q19" s="10" t="s">
        <v>159</v>
      </c>
      <c r="R19" s="138">
        <v>5533.8617663981604</v>
      </c>
      <c r="S19" s="10" t="s">
        <v>181</v>
      </c>
    </row>
    <row r="20" spans="1:19" x14ac:dyDescent="0.25">
      <c r="A20" s="12" t="s">
        <v>186</v>
      </c>
      <c r="B20" s="138">
        <v>64.677330734966603</v>
      </c>
      <c r="C20" s="10" t="s">
        <v>159</v>
      </c>
      <c r="D20" s="138">
        <v>1678.0287951002199</v>
      </c>
      <c r="E20" s="10" t="s">
        <v>159</v>
      </c>
      <c r="F20" s="138">
        <v>52.575213808463303</v>
      </c>
      <c r="G20" s="10" t="s">
        <v>181</v>
      </c>
      <c r="H20" s="138">
        <v>1208.5995967757699</v>
      </c>
      <c r="I20" s="10" t="s">
        <v>159</v>
      </c>
      <c r="J20" s="138">
        <v>369.875377505568</v>
      </c>
      <c r="K20" s="10" t="s">
        <v>159</v>
      </c>
      <c r="L20" s="138">
        <v>102.701143652561</v>
      </c>
      <c r="M20" s="10" t="s">
        <v>159</v>
      </c>
      <c r="N20" s="138">
        <v>1371.1545155901999</v>
      </c>
      <c r="O20" s="10" t="s">
        <v>159</v>
      </c>
      <c r="P20" s="138">
        <v>842.79204120267298</v>
      </c>
      <c r="Q20" s="10" t="s">
        <v>159</v>
      </c>
      <c r="R20" s="138">
        <v>5690.4040143704196</v>
      </c>
      <c r="S20" s="10" t="s">
        <v>181</v>
      </c>
    </row>
    <row r="21" spans="1:19" x14ac:dyDescent="0.25">
      <c r="A21" s="12" t="s">
        <v>188</v>
      </c>
      <c r="B21" s="138">
        <v>65.407983801295899</v>
      </c>
      <c r="C21" s="10" t="s">
        <v>159</v>
      </c>
      <c r="D21" s="138">
        <v>1781.8349762419</v>
      </c>
      <c r="E21" s="10" t="s">
        <v>159</v>
      </c>
      <c r="F21" s="138">
        <v>54.937975250161998</v>
      </c>
      <c r="G21" s="10" t="s">
        <v>181</v>
      </c>
      <c r="H21" s="138">
        <v>1268.6567473002201</v>
      </c>
      <c r="I21" s="10" t="s">
        <v>159</v>
      </c>
      <c r="J21" s="138">
        <v>378.52641900648001</v>
      </c>
      <c r="K21" s="10" t="s">
        <v>159</v>
      </c>
      <c r="L21" s="138">
        <v>96.639487041036702</v>
      </c>
      <c r="M21" s="10" t="s">
        <v>159</v>
      </c>
      <c r="N21" s="138">
        <v>1372.4768812095001</v>
      </c>
      <c r="O21" s="10" t="s">
        <v>159</v>
      </c>
      <c r="P21" s="138">
        <v>905.67938536079896</v>
      </c>
      <c r="Q21" s="10" t="s">
        <v>198</v>
      </c>
      <c r="R21" s="138">
        <v>5924.1598552113901</v>
      </c>
      <c r="S21" s="10" t="s">
        <v>181</v>
      </c>
    </row>
    <row r="22" spans="1:19" x14ac:dyDescent="0.25">
      <c r="A22" s="12" t="s">
        <v>189</v>
      </c>
      <c r="B22" s="138">
        <v>66.822852320675096</v>
      </c>
      <c r="C22" s="10" t="s">
        <v>159</v>
      </c>
      <c r="D22" s="138">
        <v>386.85783966244702</v>
      </c>
      <c r="E22" s="10" t="s">
        <v>181</v>
      </c>
      <c r="F22" s="138">
        <v>56.022592948312202</v>
      </c>
      <c r="G22" s="10" t="s">
        <v>181</v>
      </c>
      <c r="H22" s="138">
        <v>1228.9488016877599</v>
      </c>
      <c r="I22" s="10" t="s">
        <v>159</v>
      </c>
      <c r="J22" s="138">
        <v>363.86673628692</v>
      </c>
      <c r="K22" s="10" t="s">
        <v>159</v>
      </c>
      <c r="L22" s="138">
        <v>109.21933544303801</v>
      </c>
      <c r="M22" s="10" t="s">
        <v>159</v>
      </c>
      <c r="N22" s="138">
        <v>1331.96530679169</v>
      </c>
      <c r="O22" s="10" t="s">
        <v>159</v>
      </c>
      <c r="P22" s="138">
        <v>856.13484282700404</v>
      </c>
      <c r="Q22" s="10" t="s">
        <v>159</v>
      </c>
      <c r="R22" s="138">
        <v>4399.8383079678497</v>
      </c>
      <c r="S22" s="10" t="s">
        <v>181</v>
      </c>
    </row>
    <row r="23" spans="1:19" x14ac:dyDescent="0.25">
      <c r="A23" s="12" t="s">
        <v>190</v>
      </c>
      <c r="B23" s="138">
        <v>58.226587512794303</v>
      </c>
      <c r="C23" s="10" t="s">
        <v>159</v>
      </c>
      <c r="D23" s="138">
        <v>1377.5227789150499</v>
      </c>
      <c r="E23" s="10" t="s">
        <v>159</v>
      </c>
      <c r="F23" s="138">
        <v>51.913821429887399</v>
      </c>
      <c r="G23" s="10" t="s">
        <v>181</v>
      </c>
      <c r="H23" s="138">
        <v>1141.5907021494399</v>
      </c>
      <c r="I23" s="10" t="s">
        <v>159</v>
      </c>
      <c r="J23" s="138">
        <v>347.06920982599797</v>
      </c>
      <c r="K23" s="10" t="s">
        <v>229</v>
      </c>
      <c r="L23" s="138">
        <v>98.751193449334707</v>
      </c>
      <c r="M23" s="10" t="s">
        <v>159</v>
      </c>
      <c r="N23" s="138">
        <v>1258.6857338792199</v>
      </c>
      <c r="O23" s="10" t="s">
        <v>159</v>
      </c>
      <c r="P23" s="138">
        <v>809.24156397134095</v>
      </c>
      <c r="Q23" s="10" t="s">
        <v>159</v>
      </c>
      <c r="R23" s="138">
        <v>5143.0015911330602</v>
      </c>
      <c r="S23" s="10" t="s">
        <v>181</v>
      </c>
    </row>
    <row r="24" spans="1:19" x14ac:dyDescent="0.25">
      <c r="A24" s="12" t="s">
        <v>191</v>
      </c>
      <c r="B24" s="138">
        <v>62.510396</v>
      </c>
      <c r="C24" s="10" t="s">
        <v>159</v>
      </c>
      <c r="D24" s="138">
        <v>1482.7209539999999</v>
      </c>
      <c r="E24" s="10" t="s">
        <v>159</v>
      </c>
      <c r="F24" s="138">
        <v>57.980486460000002</v>
      </c>
      <c r="G24" s="10" t="s">
        <v>181</v>
      </c>
      <c r="H24" s="138">
        <v>1221.7885289999999</v>
      </c>
      <c r="I24" s="10" t="s">
        <v>159</v>
      </c>
      <c r="J24" s="138">
        <v>375.12832500000002</v>
      </c>
      <c r="K24" s="10" t="s">
        <v>159</v>
      </c>
      <c r="L24" s="138">
        <v>104.865852</v>
      </c>
      <c r="M24" s="10" t="s">
        <v>159</v>
      </c>
      <c r="N24" s="138">
        <v>1386.2607069999999</v>
      </c>
      <c r="O24" s="10" t="s">
        <v>159</v>
      </c>
      <c r="P24" s="138">
        <v>882.42191700000001</v>
      </c>
      <c r="Q24" s="10" t="s">
        <v>159</v>
      </c>
      <c r="R24" s="138">
        <v>5573.6771664600001</v>
      </c>
      <c r="S24" s="10" t="s">
        <v>181</v>
      </c>
    </row>
    <row r="25" spans="1:19" x14ac:dyDescent="0.25">
      <c r="A25" s="12" t="s">
        <v>192</v>
      </c>
      <c r="B25" s="138">
        <v>68.923496578690106</v>
      </c>
      <c r="C25" s="10" t="s">
        <v>159</v>
      </c>
      <c r="D25" s="138">
        <v>1539.11310459433</v>
      </c>
      <c r="E25" s="10" t="s">
        <v>159</v>
      </c>
      <c r="F25" s="138">
        <v>86.783419069403706</v>
      </c>
      <c r="G25" s="10" t="s">
        <v>181</v>
      </c>
      <c r="H25" s="138">
        <v>1290.2122072336299</v>
      </c>
      <c r="I25" s="10" t="s">
        <v>159</v>
      </c>
      <c r="J25" s="138">
        <v>404.01467350928601</v>
      </c>
      <c r="K25" s="10" t="s">
        <v>159</v>
      </c>
      <c r="L25" s="138">
        <v>124.63366862170101</v>
      </c>
      <c r="M25" s="10" t="s">
        <v>159</v>
      </c>
      <c r="N25" s="138">
        <v>1490.1108181818199</v>
      </c>
      <c r="O25" s="10" t="s">
        <v>159</v>
      </c>
      <c r="P25" s="138">
        <v>928.39014565004902</v>
      </c>
      <c r="Q25" s="10" t="s">
        <v>159</v>
      </c>
      <c r="R25" s="138">
        <v>5932.1815334389103</v>
      </c>
      <c r="S25" s="10" t="s">
        <v>181</v>
      </c>
    </row>
    <row r="26" spans="1:19" x14ac:dyDescent="0.25">
      <c r="A26" s="12" t="s">
        <v>193</v>
      </c>
      <c r="B26" s="138">
        <v>62.872481904761898</v>
      </c>
      <c r="C26" s="10" t="s">
        <v>159</v>
      </c>
      <c r="D26" s="138">
        <v>1374.9805312466499</v>
      </c>
      <c r="E26" s="10" t="s">
        <v>159</v>
      </c>
      <c r="F26" s="138">
        <v>102.055886870476</v>
      </c>
      <c r="G26" s="10" t="s">
        <v>181</v>
      </c>
      <c r="H26" s="138">
        <v>1101.4496752381001</v>
      </c>
      <c r="I26" s="10" t="s">
        <v>159</v>
      </c>
      <c r="J26" s="138">
        <v>358.69534380952399</v>
      </c>
      <c r="K26" s="10" t="s">
        <v>159</v>
      </c>
      <c r="L26" s="138">
        <v>103.19177217142899</v>
      </c>
      <c r="M26" s="10" t="s">
        <v>159</v>
      </c>
      <c r="N26" s="138">
        <v>1349.1851594765101</v>
      </c>
      <c r="O26" s="10" t="s">
        <v>159</v>
      </c>
      <c r="P26" s="138">
        <v>878.24454095238104</v>
      </c>
      <c r="Q26" s="10" t="s">
        <v>159</v>
      </c>
      <c r="R26" s="138">
        <v>5330.6753916698299</v>
      </c>
      <c r="S26" s="10" t="s">
        <v>181</v>
      </c>
    </row>
    <row r="27" spans="1:19" x14ac:dyDescent="0.25">
      <c r="A27" s="12" t="s">
        <v>194</v>
      </c>
      <c r="B27" s="138">
        <v>61.158499999999997</v>
      </c>
      <c r="C27" s="10" t="s">
        <v>159</v>
      </c>
      <c r="D27" s="138">
        <v>1372.5291666666701</v>
      </c>
      <c r="E27" s="10" t="s">
        <v>159</v>
      </c>
      <c r="F27" s="138">
        <v>112.6359975</v>
      </c>
      <c r="G27" s="10" t="s">
        <v>181</v>
      </c>
      <c r="H27" s="138">
        <v>1105.00325</v>
      </c>
      <c r="I27" s="10" t="s">
        <v>159</v>
      </c>
      <c r="J27" s="138">
        <v>360.18124999999998</v>
      </c>
      <c r="K27" s="10" t="s">
        <v>159</v>
      </c>
      <c r="L27" s="138">
        <v>101.58665833333301</v>
      </c>
      <c r="M27" s="10" t="s">
        <v>159</v>
      </c>
      <c r="N27" s="138">
        <v>1351.4692511666699</v>
      </c>
      <c r="O27" s="10" t="s">
        <v>256</v>
      </c>
      <c r="P27" s="138">
        <v>895.22983333333298</v>
      </c>
      <c r="Q27" s="10" t="s">
        <v>159</v>
      </c>
      <c r="R27" s="138">
        <v>5359.7939070000002</v>
      </c>
      <c r="S27" s="10" t="s">
        <v>181</v>
      </c>
    </row>
    <row r="28" spans="1:19" x14ac:dyDescent="0.25">
      <c r="A28" s="12" t="s">
        <v>196</v>
      </c>
      <c r="B28" s="138">
        <v>57.654495844875299</v>
      </c>
      <c r="C28" s="10" t="s">
        <v>159</v>
      </c>
      <c r="D28" s="138">
        <v>1477.4302419205901</v>
      </c>
      <c r="E28" s="10" t="s">
        <v>257</v>
      </c>
      <c r="F28" s="138">
        <v>124.301242696214</v>
      </c>
      <c r="G28" s="10" t="s">
        <v>181</v>
      </c>
      <c r="H28" s="138">
        <v>1171.9993351800599</v>
      </c>
      <c r="I28" s="10" t="s">
        <v>159</v>
      </c>
      <c r="J28" s="138">
        <v>374.99406278855002</v>
      </c>
      <c r="K28" s="10" t="s">
        <v>159</v>
      </c>
      <c r="L28" s="138">
        <v>107.676851338874</v>
      </c>
      <c r="M28" s="10" t="s">
        <v>159</v>
      </c>
      <c r="N28" s="138">
        <v>1429.1513988919701</v>
      </c>
      <c r="O28" s="10" t="s">
        <v>258</v>
      </c>
      <c r="P28" s="138">
        <v>950.33821975992601</v>
      </c>
      <c r="Q28" s="10" t="s">
        <v>159</v>
      </c>
      <c r="R28" s="138">
        <v>5693.5458484210503</v>
      </c>
      <c r="S28" s="10" t="s">
        <v>181</v>
      </c>
    </row>
    <row r="29" spans="1:19" x14ac:dyDescent="0.25">
      <c r="A29" s="12" t="s">
        <v>197</v>
      </c>
      <c r="B29" s="138">
        <v>48.788233212341197</v>
      </c>
      <c r="C29" s="10" t="s">
        <v>159</v>
      </c>
      <c r="D29" s="138">
        <v>1365.00172232305</v>
      </c>
      <c r="E29" s="10" t="s">
        <v>159</v>
      </c>
      <c r="F29" s="138">
        <v>111.683901813067</v>
      </c>
      <c r="G29" s="10" t="s">
        <v>181</v>
      </c>
      <c r="H29" s="138">
        <v>1081.02745050463</v>
      </c>
      <c r="I29" s="10" t="s">
        <v>159</v>
      </c>
      <c r="J29" s="138">
        <v>343.66469691470098</v>
      </c>
      <c r="K29" s="10" t="s">
        <v>159</v>
      </c>
      <c r="L29" s="138">
        <v>100.94153058076201</v>
      </c>
      <c r="M29" s="10" t="s">
        <v>259</v>
      </c>
      <c r="N29" s="138">
        <v>1324.2620934664201</v>
      </c>
      <c r="O29" s="10" t="s">
        <v>260</v>
      </c>
      <c r="P29" s="138">
        <v>868.87760254083503</v>
      </c>
      <c r="Q29" s="10" t="s">
        <v>159</v>
      </c>
      <c r="R29" s="138">
        <v>5244.2472313558101</v>
      </c>
      <c r="S29" s="10" t="s">
        <v>181</v>
      </c>
    </row>
    <row r="30" spans="1:19" x14ac:dyDescent="0.25">
      <c r="A30" s="12" t="s">
        <v>199</v>
      </c>
      <c r="B30" s="138">
        <v>53.306482635797003</v>
      </c>
      <c r="C30" s="10" t="s">
        <v>159</v>
      </c>
      <c r="D30" s="138">
        <v>1418.52115048976</v>
      </c>
      <c r="E30" s="10" t="s">
        <v>159</v>
      </c>
      <c r="F30" s="138">
        <v>123.99578272484401</v>
      </c>
      <c r="G30" s="10" t="s">
        <v>181</v>
      </c>
      <c r="H30" s="138">
        <v>1118.9808228828999</v>
      </c>
      <c r="I30" s="10" t="s">
        <v>159</v>
      </c>
      <c r="J30" s="138">
        <v>350.11149688334802</v>
      </c>
      <c r="K30" s="10" t="s">
        <v>159</v>
      </c>
      <c r="L30" s="138">
        <v>102.482204308994</v>
      </c>
      <c r="M30" s="10" t="s">
        <v>201</v>
      </c>
      <c r="N30" s="138">
        <v>1341.04126607377</v>
      </c>
      <c r="O30" s="10" t="s">
        <v>159</v>
      </c>
      <c r="P30" s="138">
        <v>880.43681923419399</v>
      </c>
      <c r="Q30" s="10" t="s">
        <v>201</v>
      </c>
      <c r="R30" s="138">
        <v>5388.8760252336097</v>
      </c>
      <c r="S30" s="10" t="s">
        <v>202</v>
      </c>
    </row>
    <row r="31" spans="1:19" x14ac:dyDescent="0.25">
      <c r="A31" s="12" t="s">
        <v>200</v>
      </c>
      <c r="B31" s="138">
        <v>63.160437335670501</v>
      </c>
      <c r="C31" s="10" t="s">
        <v>261</v>
      </c>
      <c r="D31" s="138">
        <v>1844.9840403155099</v>
      </c>
      <c r="E31" s="10" t="s">
        <v>261</v>
      </c>
      <c r="F31" s="138">
        <v>125.735783523225</v>
      </c>
      <c r="G31" s="10" t="s">
        <v>335</v>
      </c>
      <c r="H31" s="138">
        <v>1331.0808021426401</v>
      </c>
      <c r="I31" s="10" t="s">
        <v>261</v>
      </c>
      <c r="J31" s="138">
        <v>423.84530061349699</v>
      </c>
      <c r="K31" s="10" t="s">
        <v>261</v>
      </c>
      <c r="L31" s="138">
        <v>121.955877705521</v>
      </c>
      <c r="M31" s="10" t="s">
        <v>261</v>
      </c>
      <c r="N31" s="138">
        <v>1637.5393122533301</v>
      </c>
      <c r="O31" s="10" t="s">
        <v>261</v>
      </c>
      <c r="P31" s="138">
        <v>999.06696494303196</v>
      </c>
      <c r="Q31" s="10" t="s">
        <v>261</v>
      </c>
      <c r="R31" s="138">
        <v>6547.3685188324298</v>
      </c>
      <c r="S31" s="10" t="s">
        <v>181</v>
      </c>
    </row>
    <row r="32" spans="1:19" x14ac:dyDescent="0.25">
      <c r="A32" s="15" t="s">
        <v>203</v>
      </c>
      <c r="B32" s="139">
        <v>57.426000000000002</v>
      </c>
      <c r="C32" s="14" t="s">
        <v>159</v>
      </c>
      <c r="D32" s="139">
        <v>1824.1</v>
      </c>
      <c r="E32" s="14" t="s">
        <v>159</v>
      </c>
      <c r="F32" s="139">
        <v>121.65600000000001</v>
      </c>
      <c r="G32" s="14" t="s">
        <v>262</v>
      </c>
      <c r="H32" s="139">
        <v>1386.5876868</v>
      </c>
      <c r="I32" s="14" t="s">
        <v>159</v>
      </c>
      <c r="J32" s="139">
        <v>436.41399999999999</v>
      </c>
      <c r="K32" s="14" t="s">
        <v>159</v>
      </c>
      <c r="L32" s="139">
        <v>132.997468</v>
      </c>
      <c r="M32" s="14" t="s">
        <v>159</v>
      </c>
      <c r="N32" s="139">
        <v>1640.15647586</v>
      </c>
      <c r="O32" s="14" t="s">
        <v>159</v>
      </c>
      <c r="P32" s="139">
        <v>959.35</v>
      </c>
      <c r="Q32" s="14" t="s">
        <v>159</v>
      </c>
      <c r="R32" s="139">
        <v>6558.6876306599997</v>
      </c>
      <c r="S32" s="14" t="s">
        <v>159</v>
      </c>
    </row>
    <row r="34" spans="1:2" x14ac:dyDescent="0.25">
      <c r="A34" s="16" t="s">
        <v>204</v>
      </c>
      <c r="B34" s="16" t="s">
        <v>205</v>
      </c>
    </row>
    <row r="36" spans="1:2" x14ac:dyDescent="0.25">
      <c r="B36" s="16" t="s">
        <v>336</v>
      </c>
    </row>
    <row r="37" spans="1:2" x14ac:dyDescent="0.25">
      <c r="B37" s="16" t="s">
        <v>337</v>
      </c>
    </row>
    <row r="38" spans="1:2" x14ac:dyDescent="0.25">
      <c r="B38" s="16" t="s">
        <v>338</v>
      </c>
    </row>
    <row r="39" spans="1:2" x14ac:dyDescent="0.25">
      <c r="B39" s="16" t="s">
        <v>339</v>
      </c>
    </row>
    <row r="40" spans="1:2" x14ac:dyDescent="0.25">
      <c r="B40" s="16" t="s">
        <v>340</v>
      </c>
    </row>
    <row r="41" spans="1:2" x14ac:dyDescent="0.25">
      <c r="B41" s="16" t="s">
        <v>341</v>
      </c>
    </row>
    <row r="42" spans="1:2" x14ac:dyDescent="0.25">
      <c r="B42" s="16" t="s">
        <v>342</v>
      </c>
    </row>
    <row r="43" spans="1:2" x14ac:dyDescent="0.25">
      <c r="B43" s="16" t="s">
        <v>343</v>
      </c>
    </row>
    <row r="44" spans="1:2" x14ac:dyDescent="0.25">
      <c r="B44" s="16" t="s">
        <v>344</v>
      </c>
    </row>
    <row r="45" spans="1:2" x14ac:dyDescent="0.25">
      <c r="B45" s="16" t="s">
        <v>345</v>
      </c>
    </row>
    <row r="46" spans="1:2" x14ac:dyDescent="0.25">
      <c r="B46" s="16" t="s">
        <v>346</v>
      </c>
    </row>
    <row r="47" spans="1:2" x14ac:dyDescent="0.25">
      <c r="B47" s="16" t="s">
        <v>347</v>
      </c>
    </row>
    <row r="49" spans="1:2" x14ac:dyDescent="0.25">
      <c r="B49" s="16" t="s">
        <v>210</v>
      </c>
    </row>
    <row r="50" spans="1:2" x14ac:dyDescent="0.25">
      <c r="B50" s="16" t="s">
        <v>211</v>
      </c>
    </row>
    <row r="53" spans="1:2" x14ac:dyDescent="0.25">
      <c r="A53" s="17" t="str">
        <f>HYPERLINK("#'LOTTERIES 1'!A2", "&lt;&lt;&lt; Previous table")</f>
        <v>&lt;&lt;&lt; Previous table</v>
      </c>
    </row>
    <row r="54" spans="1:2" x14ac:dyDescent="0.25">
      <c r="A54" s="17" t="str">
        <f>HYPERLINK("#'LOTTERIES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S54"/>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HYPERLINK("#'INDEX'!B68", "Link to index")</f>
        <v>Link to index</v>
      </c>
    </row>
    <row r="2" spans="1:19" ht="15.75" customHeight="1" x14ac:dyDescent="0.25">
      <c r="A2" s="287" t="s">
        <v>349</v>
      </c>
      <c r="B2" s="286"/>
      <c r="C2" s="286"/>
      <c r="D2" s="286"/>
      <c r="E2" s="286"/>
      <c r="F2" s="286"/>
      <c r="G2" s="286"/>
      <c r="H2" s="286"/>
      <c r="I2" s="286"/>
      <c r="J2" s="286"/>
      <c r="K2" s="286"/>
      <c r="L2" s="286"/>
      <c r="M2" s="286"/>
      <c r="N2" s="286"/>
      <c r="O2" s="286"/>
      <c r="P2" s="286"/>
      <c r="Q2" s="286"/>
      <c r="R2" s="286"/>
      <c r="S2" s="286"/>
    </row>
    <row r="3" spans="1:19" ht="15.75" customHeight="1" x14ac:dyDescent="0.25">
      <c r="A3" s="287" t="s">
        <v>86</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140">
        <v>170.95381784230699</v>
      </c>
      <c r="C7" s="10" t="s">
        <v>159</v>
      </c>
      <c r="D7" s="140">
        <v>187.700987879021</v>
      </c>
      <c r="E7" s="10" t="s">
        <v>180</v>
      </c>
      <c r="F7" s="140">
        <v>246.32412377971701</v>
      </c>
      <c r="G7" s="10" t="s">
        <v>159</v>
      </c>
      <c r="H7" s="140">
        <v>258.46554423324102</v>
      </c>
      <c r="I7" s="10" t="s">
        <v>159</v>
      </c>
      <c r="J7" s="140">
        <v>179.32909974391501</v>
      </c>
      <c r="K7" s="10" t="s">
        <v>159</v>
      </c>
      <c r="L7" s="140">
        <v>194.577145241323</v>
      </c>
      <c r="M7" s="10" t="s">
        <v>187</v>
      </c>
      <c r="N7" s="140">
        <v>231.35079346905701</v>
      </c>
      <c r="O7" s="10" t="s">
        <v>159</v>
      </c>
      <c r="P7" s="140">
        <v>276.61243548627101</v>
      </c>
      <c r="Q7" s="10" t="s">
        <v>255</v>
      </c>
      <c r="R7" s="140">
        <v>219.356229864949</v>
      </c>
      <c r="S7" s="10" t="s">
        <v>159</v>
      </c>
    </row>
    <row r="8" spans="1:19" x14ac:dyDescent="0.25">
      <c r="A8" s="12" t="s">
        <v>171</v>
      </c>
      <c r="B8" s="140">
        <v>176.28374331788001</v>
      </c>
      <c r="C8" s="10" t="s">
        <v>159</v>
      </c>
      <c r="D8" s="140">
        <v>193.330666655328</v>
      </c>
      <c r="E8" s="10" t="s">
        <v>159</v>
      </c>
      <c r="F8" s="140">
        <v>292.88854242845503</v>
      </c>
      <c r="G8" s="10" t="s">
        <v>159</v>
      </c>
      <c r="H8" s="140">
        <v>250.71663738023801</v>
      </c>
      <c r="I8" s="10" t="s">
        <v>159</v>
      </c>
      <c r="J8" s="140">
        <v>180.14076692211501</v>
      </c>
      <c r="K8" s="10" t="s">
        <v>159</v>
      </c>
      <c r="L8" s="140">
        <v>183.68523590772199</v>
      </c>
      <c r="M8" s="10" t="s">
        <v>159</v>
      </c>
      <c r="N8" s="140">
        <v>233.48418479493401</v>
      </c>
      <c r="O8" s="10" t="s">
        <v>159</v>
      </c>
      <c r="P8" s="140">
        <v>304.80669106474301</v>
      </c>
      <c r="Q8" s="10" t="s">
        <v>159</v>
      </c>
      <c r="R8" s="140">
        <v>223.56567691665799</v>
      </c>
      <c r="S8" s="10" t="s">
        <v>159</v>
      </c>
    </row>
    <row r="9" spans="1:19" x14ac:dyDescent="0.25">
      <c r="A9" s="12" t="s">
        <v>172</v>
      </c>
      <c r="B9" s="140">
        <v>164.41880750231201</v>
      </c>
      <c r="C9" s="10" t="s">
        <v>159</v>
      </c>
      <c r="D9" s="140">
        <v>195.90250356173701</v>
      </c>
      <c r="E9" s="10" t="s">
        <v>159</v>
      </c>
      <c r="F9" s="140">
        <v>272.35474673189901</v>
      </c>
      <c r="G9" s="10" t="s">
        <v>159</v>
      </c>
      <c r="H9" s="140">
        <v>240.87265198661601</v>
      </c>
      <c r="I9" s="10" t="s">
        <v>159</v>
      </c>
      <c r="J9" s="140">
        <v>172.68007746442899</v>
      </c>
      <c r="K9" s="10" t="s">
        <v>159</v>
      </c>
      <c r="L9" s="140">
        <v>166.46888865958101</v>
      </c>
      <c r="M9" s="10" t="s">
        <v>159</v>
      </c>
      <c r="N9" s="140">
        <v>210.06710831179601</v>
      </c>
      <c r="O9" s="10" t="s">
        <v>159</v>
      </c>
      <c r="P9" s="140">
        <v>292.48698606443901</v>
      </c>
      <c r="Q9" s="10" t="s">
        <v>159</v>
      </c>
      <c r="R9" s="140">
        <v>214.31730007824899</v>
      </c>
      <c r="S9" s="10" t="s">
        <v>159</v>
      </c>
    </row>
    <row r="10" spans="1:19" x14ac:dyDescent="0.25">
      <c r="A10" s="12" t="s">
        <v>173</v>
      </c>
      <c r="B10" s="140">
        <v>168.211131452725</v>
      </c>
      <c r="C10" s="10" t="s">
        <v>159</v>
      </c>
      <c r="D10" s="140">
        <v>199.69222844400599</v>
      </c>
      <c r="E10" s="10" t="s">
        <v>159</v>
      </c>
      <c r="F10" s="140">
        <v>287.34313755279402</v>
      </c>
      <c r="G10" s="10" t="s">
        <v>159</v>
      </c>
      <c r="H10" s="140">
        <v>259.62579908259602</v>
      </c>
      <c r="I10" s="10" t="s">
        <v>159</v>
      </c>
      <c r="J10" s="140">
        <v>184.06987331767399</v>
      </c>
      <c r="K10" s="10" t="s">
        <v>159</v>
      </c>
      <c r="L10" s="140">
        <v>165.01343282300999</v>
      </c>
      <c r="M10" s="10" t="s">
        <v>159</v>
      </c>
      <c r="N10" s="140">
        <v>215.873987767714</v>
      </c>
      <c r="O10" s="10" t="s">
        <v>159</v>
      </c>
      <c r="P10" s="140">
        <v>301.995069477416</v>
      </c>
      <c r="Q10" s="10" t="s">
        <v>159</v>
      </c>
      <c r="R10" s="140">
        <v>222.57719940355199</v>
      </c>
      <c r="S10" s="10" t="s">
        <v>159</v>
      </c>
    </row>
    <row r="11" spans="1:19" x14ac:dyDescent="0.25">
      <c r="A11" s="12" t="s">
        <v>174</v>
      </c>
      <c r="B11" s="140">
        <v>169.546815052944</v>
      </c>
      <c r="C11" s="10" t="s">
        <v>159</v>
      </c>
      <c r="D11" s="140">
        <v>202.30534071053</v>
      </c>
      <c r="E11" s="10" t="s">
        <v>159</v>
      </c>
      <c r="F11" s="140">
        <v>272.63420826338</v>
      </c>
      <c r="G11" s="10" t="s">
        <v>159</v>
      </c>
      <c r="H11" s="140">
        <v>280.397753418815</v>
      </c>
      <c r="I11" s="10" t="s">
        <v>159</v>
      </c>
      <c r="J11" s="140">
        <v>192.7924114274</v>
      </c>
      <c r="K11" s="10" t="s">
        <v>159</v>
      </c>
      <c r="L11" s="140">
        <v>165.41565986324599</v>
      </c>
      <c r="M11" s="10" t="s">
        <v>159</v>
      </c>
      <c r="N11" s="140">
        <v>223.21834568568701</v>
      </c>
      <c r="O11" s="10" t="s">
        <v>159</v>
      </c>
      <c r="P11" s="140">
        <v>316.78724578953302</v>
      </c>
      <c r="Q11" s="10" t="s">
        <v>159</v>
      </c>
      <c r="R11" s="140">
        <v>231.205304984452</v>
      </c>
      <c r="S11" s="10" t="s">
        <v>159</v>
      </c>
    </row>
    <row r="12" spans="1:19" x14ac:dyDescent="0.25">
      <c r="A12" s="12" t="s">
        <v>175</v>
      </c>
      <c r="B12" s="140">
        <v>172.28909778507301</v>
      </c>
      <c r="C12" s="10" t="s">
        <v>159</v>
      </c>
      <c r="D12" s="140">
        <v>196.113699076003</v>
      </c>
      <c r="E12" s="10" t="s">
        <v>159</v>
      </c>
      <c r="F12" s="140">
        <v>261.05702415127598</v>
      </c>
      <c r="G12" s="10" t="s">
        <v>159</v>
      </c>
      <c r="H12" s="140">
        <v>279.927443924785</v>
      </c>
      <c r="I12" s="10" t="s">
        <v>159</v>
      </c>
      <c r="J12" s="140">
        <v>198.67472956216599</v>
      </c>
      <c r="K12" s="10" t="s">
        <v>159</v>
      </c>
      <c r="L12" s="140">
        <v>166.66742708938301</v>
      </c>
      <c r="M12" s="10" t="s">
        <v>159</v>
      </c>
      <c r="N12" s="140">
        <v>222.36672194581101</v>
      </c>
      <c r="O12" s="10" t="s">
        <v>159</v>
      </c>
      <c r="P12" s="140">
        <v>321.48592127191199</v>
      </c>
      <c r="Q12" s="10" t="s">
        <v>159</v>
      </c>
      <c r="R12" s="140">
        <v>229.805208571685</v>
      </c>
      <c r="S12" s="10" t="s">
        <v>159</v>
      </c>
    </row>
    <row r="13" spans="1:19" x14ac:dyDescent="0.25">
      <c r="A13" s="12" t="s">
        <v>176</v>
      </c>
      <c r="B13" s="140">
        <v>185.20305538671701</v>
      </c>
      <c r="C13" s="10" t="s">
        <v>159</v>
      </c>
      <c r="D13" s="140">
        <v>218.84325869656399</v>
      </c>
      <c r="E13" s="10" t="s">
        <v>159</v>
      </c>
      <c r="F13" s="140">
        <v>254.205929176886</v>
      </c>
      <c r="G13" s="10" t="s">
        <v>159</v>
      </c>
      <c r="H13" s="140">
        <v>274.018780688346</v>
      </c>
      <c r="I13" s="10" t="s">
        <v>159</v>
      </c>
      <c r="J13" s="140">
        <v>216.043521740172</v>
      </c>
      <c r="K13" s="10" t="s">
        <v>159</v>
      </c>
      <c r="L13" s="140">
        <v>177.38400070324101</v>
      </c>
      <c r="M13" s="10" t="s">
        <v>159</v>
      </c>
      <c r="N13" s="140">
        <v>231.15826526746801</v>
      </c>
      <c r="O13" s="10" t="s">
        <v>159</v>
      </c>
      <c r="P13" s="140">
        <v>323.63187713740001</v>
      </c>
      <c r="Q13" s="10" t="s">
        <v>159</v>
      </c>
      <c r="R13" s="140">
        <v>240.74695675976201</v>
      </c>
      <c r="S13" s="10" t="s">
        <v>159</v>
      </c>
    </row>
    <row r="14" spans="1:19" x14ac:dyDescent="0.25">
      <c r="A14" s="12" t="s">
        <v>177</v>
      </c>
      <c r="B14" s="140">
        <v>176.44968250479201</v>
      </c>
      <c r="C14" s="10" t="s">
        <v>159</v>
      </c>
      <c r="D14" s="140">
        <v>218.644782758753</v>
      </c>
      <c r="E14" s="10" t="s">
        <v>159</v>
      </c>
      <c r="F14" s="140">
        <v>237.174572816911</v>
      </c>
      <c r="G14" s="10" t="s">
        <v>181</v>
      </c>
      <c r="H14" s="140">
        <v>270.569556758749</v>
      </c>
      <c r="I14" s="10" t="s">
        <v>159</v>
      </c>
      <c r="J14" s="140">
        <v>215.37083051886799</v>
      </c>
      <c r="K14" s="10" t="s">
        <v>159</v>
      </c>
      <c r="L14" s="140">
        <v>182.48016550618499</v>
      </c>
      <c r="M14" s="10" t="s">
        <v>159</v>
      </c>
      <c r="N14" s="140">
        <v>229.183928157976</v>
      </c>
      <c r="O14" s="10" t="s">
        <v>159</v>
      </c>
      <c r="P14" s="140">
        <v>317.87987797567098</v>
      </c>
      <c r="Q14" s="10" t="s">
        <v>159</v>
      </c>
      <c r="R14" s="140">
        <v>238.859809485906</v>
      </c>
      <c r="S14" s="10" t="s">
        <v>181</v>
      </c>
    </row>
    <row r="15" spans="1:19" x14ac:dyDescent="0.25">
      <c r="A15" s="12" t="s">
        <v>178</v>
      </c>
      <c r="B15" s="140">
        <v>189.46307053437801</v>
      </c>
      <c r="C15" s="10" t="s">
        <v>159</v>
      </c>
      <c r="D15" s="140">
        <v>232.64455777299199</v>
      </c>
      <c r="E15" s="10" t="s">
        <v>159</v>
      </c>
      <c r="F15" s="140">
        <v>233.59424163361101</v>
      </c>
      <c r="G15" s="10" t="s">
        <v>181</v>
      </c>
      <c r="H15" s="140">
        <v>279.32645449219899</v>
      </c>
      <c r="I15" s="10" t="s">
        <v>159</v>
      </c>
      <c r="J15" s="140">
        <v>230.42858330954101</v>
      </c>
      <c r="K15" s="10" t="s">
        <v>159</v>
      </c>
      <c r="L15" s="140">
        <v>193.271323634189</v>
      </c>
      <c r="M15" s="10" t="s">
        <v>159</v>
      </c>
      <c r="N15" s="140">
        <v>247.786269252995</v>
      </c>
      <c r="O15" s="10" t="s">
        <v>159</v>
      </c>
      <c r="P15" s="140">
        <v>337.59595366300402</v>
      </c>
      <c r="Q15" s="10" t="s">
        <v>159</v>
      </c>
      <c r="R15" s="140">
        <v>253.548440038998</v>
      </c>
      <c r="S15" s="10" t="s">
        <v>181</v>
      </c>
    </row>
    <row r="16" spans="1:19" x14ac:dyDescent="0.25">
      <c r="A16" s="12" t="s">
        <v>182</v>
      </c>
      <c r="B16" s="140">
        <v>183.5636113406</v>
      </c>
      <c r="C16" s="10" t="s">
        <v>159</v>
      </c>
      <c r="D16" s="140">
        <v>234.558659591159</v>
      </c>
      <c r="E16" s="10" t="s">
        <v>159</v>
      </c>
      <c r="F16" s="140">
        <v>232.421200915654</v>
      </c>
      <c r="G16" s="10" t="s">
        <v>181</v>
      </c>
      <c r="H16" s="140">
        <v>277.49662235014</v>
      </c>
      <c r="I16" s="10" t="s">
        <v>159</v>
      </c>
      <c r="J16" s="140">
        <v>233.46580325348199</v>
      </c>
      <c r="K16" s="10" t="s">
        <v>159</v>
      </c>
      <c r="L16" s="140">
        <v>191.97842326166301</v>
      </c>
      <c r="M16" s="10" t="s">
        <v>159</v>
      </c>
      <c r="N16" s="140">
        <v>251.79490019731699</v>
      </c>
      <c r="O16" s="10" t="s">
        <v>159</v>
      </c>
      <c r="P16" s="140">
        <v>341.346628292253</v>
      </c>
      <c r="Q16" s="10" t="s">
        <v>159</v>
      </c>
      <c r="R16" s="140">
        <v>255.456033740229</v>
      </c>
      <c r="S16" s="10" t="s">
        <v>181</v>
      </c>
    </row>
    <row r="17" spans="1:19" x14ac:dyDescent="0.25">
      <c r="A17" s="12" t="s">
        <v>183</v>
      </c>
      <c r="B17" s="140">
        <v>178.864329599987</v>
      </c>
      <c r="C17" s="10" t="s">
        <v>159</v>
      </c>
      <c r="D17" s="140">
        <v>235.13085001505999</v>
      </c>
      <c r="E17" s="10" t="s">
        <v>159</v>
      </c>
      <c r="F17" s="140">
        <v>236.923611111111</v>
      </c>
      <c r="G17" s="10" t="s">
        <v>181</v>
      </c>
      <c r="H17" s="140">
        <v>279.12074107456402</v>
      </c>
      <c r="I17" s="10" t="s">
        <v>159</v>
      </c>
      <c r="J17" s="140">
        <v>231.639267554405</v>
      </c>
      <c r="K17" s="10" t="s">
        <v>159</v>
      </c>
      <c r="L17" s="140">
        <v>189.970647657531</v>
      </c>
      <c r="M17" s="10" t="s">
        <v>159</v>
      </c>
      <c r="N17" s="140">
        <v>247.90838849483401</v>
      </c>
      <c r="O17" s="10" t="s">
        <v>159</v>
      </c>
      <c r="P17" s="140">
        <v>345.06702351503799</v>
      </c>
      <c r="Q17" s="10" t="s">
        <v>159</v>
      </c>
      <c r="R17" s="140">
        <v>255.27535944351101</v>
      </c>
      <c r="S17" s="10" t="s">
        <v>181</v>
      </c>
    </row>
    <row r="18" spans="1:19" x14ac:dyDescent="0.25">
      <c r="A18" s="12" t="s">
        <v>184</v>
      </c>
      <c r="B18" s="140">
        <v>179.970593167787</v>
      </c>
      <c r="C18" s="10" t="s">
        <v>159</v>
      </c>
      <c r="D18" s="140">
        <v>237.504877917024</v>
      </c>
      <c r="E18" s="10" t="s">
        <v>159</v>
      </c>
      <c r="F18" s="140">
        <v>272.55828358666099</v>
      </c>
      <c r="G18" s="10" t="s">
        <v>181</v>
      </c>
      <c r="H18" s="140">
        <v>280.82734662920598</v>
      </c>
      <c r="I18" s="10" t="s">
        <v>159</v>
      </c>
      <c r="J18" s="140">
        <v>226.33193744729999</v>
      </c>
      <c r="K18" s="10" t="s">
        <v>159</v>
      </c>
      <c r="L18" s="140">
        <v>196.59374224256101</v>
      </c>
      <c r="M18" s="10" t="s">
        <v>159</v>
      </c>
      <c r="N18" s="140">
        <v>251.907521424745</v>
      </c>
      <c r="O18" s="10" t="s">
        <v>159</v>
      </c>
      <c r="P18" s="140">
        <v>355.14668100168802</v>
      </c>
      <c r="Q18" s="10" t="s">
        <v>159</v>
      </c>
      <c r="R18" s="140">
        <v>258.640896811365</v>
      </c>
      <c r="S18" s="10" t="s">
        <v>181</v>
      </c>
    </row>
    <row r="19" spans="1:19" x14ac:dyDescent="0.25">
      <c r="A19" s="12" t="s">
        <v>185</v>
      </c>
      <c r="B19" s="140">
        <v>180.68246347633101</v>
      </c>
      <c r="C19" s="10" t="s">
        <v>159</v>
      </c>
      <c r="D19" s="140">
        <v>233.17353325438799</v>
      </c>
      <c r="E19" s="10" t="s">
        <v>159</v>
      </c>
      <c r="F19" s="140">
        <v>264.98647112399402</v>
      </c>
      <c r="G19" s="10" t="s">
        <v>181</v>
      </c>
      <c r="H19" s="140">
        <v>293.85732907021099</v>
      </c>
      <c r="I19" s="10" t="s">
        <v>159</v>
      </c>
      <c r="J19" s="140">
        <v>222.94839228500999</v>
      </c>
      <c r="K19" s="10" t="s">
        <v>159</v>
      </c>
      <c r="L19" s="140">
        <v>203.53265662834099</v>
      </c>
      <c r="M19" s="10" t="s">
        <v>159</v>
      </c>
      <c r="N19" s="140">
        <v>257.385442035182</v>
      </c>
      <c r="O19" s="10" t="s">
        <v>159</v>
      </c>
      <c r="P19" s="140">
        <v>379.60523960126602</v>
      </c>
      <c r="Q19" s="10" t="s">
        <v>159</v>
      </c>
      <c r="R19" s="140">
        <v>263.56897905595702</v>
      </c>
      <c r="S19" s="10" t="s">
        <v>181</v>
      </c>
    </row>
    <row r="20" spans="1:19" x14ac:dyDescent="0.25">
      <c r="A20" s="12" t="s">
        <v>186</v>
      </c>
      <c r="B20" s="140">
        <v>187.87296989294401</v>
      </c>
      <c r="C20" s="10" t="s">
        <v>159</v>
      </c>
      <c r="D20" s="140">
        <v>246.59229986246501</v>
      </c>
      <c r="E20" s="10" t="s">
        <v>159</v>
      </c>
      <c r="F20" s="140">
        <v>262.86174410177898</v>
      </c>
      <c r="G20" s="10" t="s">
        <v>181</v>
      </c>
      <c r="H20" s="140">
        <v>298.14099985824703</v>
      </c>
      <c r="I20" s="10" t="s">
        <v>159</v>
      </c>
      <c r="J20" s="140">
        <v>233.29161756938001</v>
      </c>
      <c r="K20" s="10" t="s">
        <v>159</v>
      </c>
      <c r="L20" s="140">
        <v>210.50782957292901</v>
      </c>
      <c r="M20" s="10" t="s">
        <v>159</v>
      </c>
      <c r="N20" s="140">
        <v>264.67130560300899</v>
      </c>
      <c r="O20" s="10" t="s">
        <v>159</v>
      </c>
      <c r="P20" s="140">
        <v>401.70969301982802</v>
      </c>
      <c r="Q20" s="10" t="s">
        <v>159</v>
      </c>
      <c r="R20" s="140">
        <v>274.13882716198998</v>
      </c>
      <c r="S20" s="10" t="s">
        <v>181</v>
      </c>
    </row>
    <row r="21" spans="1:19" x14ac:dyDescent="0.25">
      <c r="A21" s="12" t="s">
        <v>188</v>
      </c>
      <c r="B21" s="140">
        <v>191.96482594489899</v>
      </c>
      <c r="C21" s="10" t="s">
        <v>159</v>
      </c>
      <c r="D21" s="140">
        <v>265.02856694708601</v>
      </c>
      <c r="E21" s="10" t="s">
        <v>159</v>
      </c>
      <c r="F21" s="140">
        <v>273.37167419998599</v>
      </c>
      <c r="G21" s="10" t="s">
        <v>181</v>
      </c>
      <c r="H21" s="140">
        <v>313.96983383189701</v>
      </c>
      <c r="I21" s="10" t="s">
        <v>159</v>
      </c>
      <c r="J21" s="140">
        <v>242.727827746504</v>
      </c>
      <c r="K21" s="10" t="s">
        <v>159</v>
      </c>
      <c r="L21" s="140">
        <v>201.43448333337699</v>
      </c>
      <c r="M21" s="10" t="s">
        <v>159</v>
      </c>
      <c r="N21" s="140">
        <v>266.74858454884702</v>
      </c>
      <c r="O21" s="10" t="s">
        <v>159</v>
      </c>
      <c r="P21" s="140">
        <v>430.32626447443801</v>
      </c>
      <c r="Q21" s="10" t="s">
        <v>198</v>
      </c>
      <c r="R21" s="140">
        <v>287.61845507209699</v>
      </c>
      <c r="S21" s="10" t="s">
        <v>181</v>
      </c>
    </row>
    <row r="22" spans="1:19" x14ac:dyDescent="0.25">
      <c r="A22" s="12" t="s">
        <v>189</v>
      </c>
      <c r="B22" s="140">
        <v>196.437701027359</v>
      </c>
      <c r="C22" s="10" t="s">
        <v>159</v>
      </c>
      <c r="D22" s="140">
        <v>57.950337005810297</v>
      </c>
      <c r="E22" s="10" t="s">
        <v>181</v>
      </c>
      <c r="F22" s="140">
        <v>277.527879636151</v>
      </c>
      <c r="G22" s="10" t="s">
        <v>181</v>
      </c>
      <c r="H22" s="140">
        <v>304.16796430039699</v>
      </c>
      <c r="I22" s="10" t="s">
        <v>159</v>
      </c>
      <c r="J22" s="140">
        <v>235.50525869692399</v>
      </c>
      <c r="K22" s="10" t="s">
        <v>159</v>
      </c>
      <c r="L22" s="140">
        <v>229.97426313280499</v>
      </c>
      <c r="M22" s="10" t="s">
        <v>159</v>
      </c>
      <c r="N22" s="140">
        <v>259.31726191809901</v>
      </c>
      <c r="O22" s="10" t="s">
        <v>159</v>
      </c>
      <c r="P22" s="140">
        <v>404.44957201683098</v>
      </c>
      <c r="Q22" s="10" t="s">
        <v>159</v>
      </c>
      <c r="R22" s="140">
        <v>214.27000101279</v>
      </c>
      <c r="S22" s="10" t="s">
        <v>181</v>
      </c>
    </row>
    <row r="23" spans="1:19" x14ac:dyDescent="0.25">
      <c r="A23" s="12" t="s">
        <v>190</v>
      </c>
      <c r="B23" s="140">
        <v>172.69350660754299</v>
      </c>
      <c r="C23" s="10" t="s">
        <v>159</v>
      </c>
      <c r="D23" s="140">
        <v>209.85037439100699</v>
      </c>
      <c r="E23" s="10" t="s">
        <v>159</v>
      </c>
      <c r="F23" s="140">
        <v>260.86978332926702</v>
      </c>
      <c r="G23" s="10" t="s">
        <v>181</v>
      </c>
      <c r="H23" s="140">
        <v>285.75934376506302</v>
      </c>
      <c r="I23" s="10" t="s">
        <v>159</v>
      </c>
      <c r="J23" s="140">
        <v>228.86688347564899</v>
      </c>
      <c r="K23" s="10" t="s">
        <v>229</v>
      </c>
      <c r="L23" s="140">
        <v>212.06907732861299</v>
      </c>
      <c r="M23" s="10" t="s">
        <v>159</v>
      </c>
      <c r="N23" s="140">
        <v>248.259917692513</v>
      </c>
      <c r="O23" s="10" t="s">
        <v>159</v>
      </c>
      <c r="P23" s="140">
        <v>383.42797777910602</v>
      </c>
      <c r="Q23" s="10" t="s">
        <v>159</v>
      </c>
      <c r="R23" s="140">
        <v>253.83718476460299</v>
      </c>
      <c r="S23" s="10" t="s">
        <v>181</v>
      </c>
    </row>
    <row r="24" spans="1:19" x14ac:dyDescent="0.25">
      <c r="A24" s="12" t="s">
        <v>191</v>
      </c>
      <c r="B24" s="140">
        <v>185.81616141119599</v>
      </c>
      <c r="C24" s="10" t="s">
        <v>159</v>
      </c>
      <c r="D24" s="140">
        <v>228.31861150460199</v>
      </c>
      <c r="E24" s="10" t="s">
        <v>159</v>
      </c>
      <c r="F24" s="140">
        <v>292.72680541844602</v>
      </c>
      <c r="G24" s="10" t="s">
        <v>181</v>
      </c>
      <c r="H24" s="140">
        <v>306.88576900386801</v>
      </c>
      <c r="I24" s="10" t="s">
        <v>159</v>
      </c>
      <c r="J24" s="140">
        <v>250.63920825143899</v>
      </c>
      <c r="K24" s="10" t="s">
        <v>159</v>
      </c>
      <c r="L24" s="140">
        <v>229.07778474230099</v>
      </c>
      <c r="M24" s="10" t="s">
        <v>159</v>
      </c>
      <c r="N24" s="140">
        <v>274.77814403875999</v>
      </c>
      <c r="O24" s="10" t="s">
        <v>159</v>
      </c>
      <c r="P24" s="140">
        <v>414.98668684973097</v>
      </c>
      <c r="Q24" s="10" t="s">
        <v>159</v>
      </c>
      <c r="R24" s="140">
        <v>276.766678100577</v>
      </c>
      <c r="S24" s="10" t="s">
        <v>181</v>
      </c>
    </row>
    <row r="25" spans="1:19" x14ac:dyDescent="0.25">
      <c r="A25" s="12" t="s">
        <v>192</v>
      </c>
      <c r="B25" s="140">
        <v>205.543582012028</v>
      </c>
      <c r="C25" s="10" t="s">
        <v>159</v>
      </c>
      <c r="D25" s="140">
        <v>239.12178850835801</v>
      </c>
      <c r="E25" s="10" t="s">
        <v>159</v>
      </c>
      <c r="F25" s="140">
        <v>435.513350757853</v>
      </c>
      <c r="G25" s="10" t="s">
        <v>181</v>
      </c>
      <c r="H25" s="140">
        <v>324.780166039356</v>
      </c>
      <c r="I25" s="10" t="s">
        <v>159</v>
      </c>
      <c r="J25" s="140">
        <v>273.32045371946703</v>
      </c>
      <c r="K25" s="10" t="s">
        <v>159</v>
      </c>
      <c r="L25" s="140">
        <v>277.45599248696698</v>
      </c>
      <c r="M25" s="10" t="s">
        <v>159</v>
      </c>
      <c r="N25" s="140">
        <v>295.76618700917697</v>
      </c>
      <c r="O25" s="10" t="s">
        <v>159</v>
      </c>
      <c r="P25" s="140">
        <v>433.96457831210603</v>
      </c>
      <c r="Q25" s="10" t="s">
        <v>159</v>
      </c>
      <c r="R25" s="140">
        <v>295.85115117391899</v>
      </c>
      <c r="S25" s="10" t="s">
        <v>181</v>
      </c>
    </row>
    <row r="26" spans="1:19" x14ac:dyDescent="0.25">
      <c r="A26" s="12" t="s">
        <v>193</v>
      </c>
      <c r="B26" s="140">
        <v>189.594215611999</v>
      </c>
      <c r="C26" s="10" t="s">
        <v>159</v>
      </c>
      <c r="D26" s="140">
        <v>215.97692232494299</v>
      </c>
      <c r="E26" s="10" t="s">
        <v>159</v>
      </c>
      <c r="F26" s="140">
        <v>515.38028184689006</v>
      </c>
      <c r="G26" s="10" t="s">
        <v>181</v>
      </c>
      <c r="H26" s="140">
        <v>279.58950490812401</v>
      </c>
      <c r="I26" s="10" t="s">
        <v>159</v>
      </c>
      <c r="J26" s="140">
        <v>246.645423573166</v>
      </c>
      <c r="K26" s="10" t="s">
        <v>159</v>
      </c>
      <c r="L26" s="140">
        <v>234.674007287161</v>
      </c>
      <c r="M26" s="10" t="s">
        <v>159</v>
      </c>
      <c r="N26" s="140">
        <v>268.97019490486099</v>
      </c>
      <c r="O26" s="10" t="s">
        <v>159</v>
      </c>
      <c r="P26" s="140">
        <v>413.44522819725699</v>
      </c>
      <c r="Q26" s="10" t="s">
        <v>159</v>
      </c>
      <c r="R26" s="140">
        <v>268.24500208016798</v>
      </c>
      <c r="S26" s="10" t="s">
        <v>181</v>
      </c>
    </row>
    <row r="27" spans="1:19" x14ac:dyDescent="0.25">
      <c r="A27" s="12" t="s">
        <v>194</v>
      </c>
      <c r="B27" s="140">
        <v>184.77641837355901</v>
      </c>
      <c r="C27" s="10" t="s">
        <v>159</v>
      </c>
      <c r="D27" s="140">
        <v>215.975136820194</v>
      </c>
      <c r="E27" s="10" t="s">
        <v>159</v>
      </c>
      <c r="F27" s="140">
        <v>573.17678773729199</v>
      </c>
      <c r="G27" s="10" t="s">
        <v>181</v>
      </c>
      <c r="H27" s="140">
        <v>281.16773025398601</v>
      </c>
      <c r="I27" s="10" t="s">
        <v>159</v>
      </c>
      <c r="J27" s="140">
        <v>249.615132093873</v>
      </c>
      <c r="K27" s="10" t="s">
        <v>159</v>
      </c>
      <c r="L27" s="140">
        <v>233.664330994339</v>
      </c>
      <c r="M27" s="10" t="s">
        <v>159</v>
      </c>
      <c r="N27" s="140">
        <v>268.17452506621498</v>
      </c>
      <c r="O27" s="10" t="s">
        <v>256</v>
      </c>
      <c r="P27" s="140">
        <v>424.19869783505499</v>
      </c>
      <c r="Q27" s="10" t="s">
        <v>159</v>
      </c>
      <c r="R27" s="140">
        <v>270.11456281314298</v>
      </c>
      <c r="S27" s="10" t="s">
        <v>181</v>
      </c>
    </row>
    <row r="28" spans="1:19" x14ac:dyDescent="0.25">
      <c r="A28" s="12" t="s">
        <v>196</v>
      </c>
      <c r="B28" s="140">
        <v>173.56165286704601</v>
      </c>
      <c r="C28" s="10" t="s">
        <v>159</v>
      </c>
      <c r="D28" s="140">
        <v>232.10805490826399</v>
      </c>
      <c r="E28" s="10" t="s">
        <v>257</v>
      </c>
      <c r="F28" s="140">
        <v>636.96275432416098</v>
      </c>
      <c r="G28" s="10" t="s">
        <v>181</v>
      </c>
      <c r="H28" s="140">
        <v>298.127490646149</v>
      </c>
      <c r="I28" s="10" t="s">
        <v>159</v>
      </c>
      <c r="J28" s="140">
        <v>261.46999307608502</v>
      </c>
      <c r="K28" s="10" t="s">
        <v>159</v>
      </c>
      <c r="L28" s="140">
        <v>249.64735051563</v>
      </c>
      <c r="M28" s="10" t="s">
        <v>159</v>
      </c>
      <c r="N28" s="140">
        <v>280.97924600032297</v>
      </c>
      <c r="O28" s="10" t="s">
        <v>258</v>
      </c>
      <c r="P28" s="140">
        <v>453.41984212604098</v>
      </c>
      <c r="Q28" s="10" t="s">
        <v>159</v>
      </c>
      <c r="R28" s="140">
        <v>286.47194325814201</v>
      </c>
      <c r="S28" s="10" t="s">
        <v>181</v>
      </c>
    </row>
    <row r="29" spans="1:19" x14ac:dyDescent="0.25">
      <c r="A29" s="12" t="s">
        <v>197</v>
      </c>
      <c r="B29" s="140">
        <v>146.550609458032</v>
      </c>
      <c r="C29" s="10" t="s">
        <v>159</v>
      </c>
      <c r="D29" s="140">
        <v>214.42664621105899</v>
      </c>
      <c r="E29" s="10" t="s">
        <v>159</v>
      </c>
      <c r="F29" s="140">
        <v>578.90425138229796</v>
      </c>
      <c r="G29" s="10" t="s">
        <v>181</v>
      </c>
      <c r="H29" s="140">
        <v>275.206550742697</v>
      </c>
      <c r="I29" s="10" t="s">
        <v>159</v>
      </c>
      <c r="J29" s="140">
        <v>242.03159007363499</v>
      </c>
      <c r="K29" s="10" t="s">
        <v>159</v>
      </c>
      <c r="L29" s="140">
        <v>235.91314632327001</v>
      </c>
      <c r="M29" s="10" t="s">
        <v>259</v>
      </c>
      <c r="N29" s="140">
        <v>258.439313085648</v>
      </c>
      <c r="O29" s="10" t="s">
        <v>260</v>
      </c>
      <c r="P29" s="140">
        <v>419.26692350696698</v>
      </c>
      <c r="Q29" s="10" t="s">
        <v>159</v>
      </c>
      <c r="R29" s="140">
        <v>263.95714179647302</v>
      </c>
      <c r="S29" s="10" t="s">
        <v>181</v>
      </c>
    </row>
    <row r="30" spans="1:19" x14ac:dyDescent="0.25">
      <c r="A30" s="12" t="s">
        <v>199</v>
      </c>
      <c r="B30" s="140">
        <v>159.81886783127899</v>
      </c>
      <c r="C30" s="10" t="s">
        <v>159</v>
      </c>
      <c r="D30" s="140">
        <v>223.11072025624</v>
      </c>
      <c r="E30" s="10" t="s">
        <v>159</v>
      </c>
      <c r="F30" s="140">
        <v>652.45227988572105</v>
      </c>
      <c r="G30" s="10" t="s">
        <v>181</v>
      </c>
      <c r="H30" s="140">
        <v>285.09073781567002</v>
      </c>
      <c r="I30" s="10" t="s">
        <v>159</v>
      </c>
      <c r="J30" s="140">
        <v>249.18925478903401</v>
      </c>
      <c r="K30" s="10" t="s">
        <v>159</v>
      </c>
      <c r="L30" s="140">
        <v>240.802914212536</v>
      </c>
      <c r="M30" s="10" t="s">
        <v>201</v>
      </c>
      <c r="N30" s="140">
        <v>260.27167590038499</v>
      </c>
      <c r="O30" s="10" t="s">
        <v>159</v>
      </c>
      <c r="P30" s="140">
        <v>429.76669615381297</v>
      </c>
      <c r="Q30" s="10" t="s">
        <v>201</v>
      </c>
      <c r="R30" s="140">
        <v>271.58926781184101</v>
      </c>
      <c r="S30" s="10" t="s">
        <v>202</v>
      </c>
    </row>
    <row r="31" spans="1:19" x14ac:dyDescent="0.25">
      <c r="A31" s="12" t="s">
        <v>200</v>
      </c>
      <c r="B31" s="140">
        <v>189.150573112237</v>
      </c>
      <c r="C31" s="10" t="s">
        <v>261</v>
      </c>
      <c r="D31" s="140">
        <v>290.268197399987</v>
      </c>
      <c r="E31" s="10" t="s">
        <v>261</v>
      </c>
      <c r="F31" s="140">
        <v>672.76510434893498</v>
      </c>
      <c r="G31" s="10" t="s">
        <v>335</v>
      </c>
      <c r="H31" s="140">
        <v>338.29022025903799</v>
      </c>
      <c r="I31" s="10" t="s">
        <v>261</v>
      </c>
      <c r="J31" s="140">
        <v>303.53284361977501</v>
      </c>
      <c r="K31" s="10" t="s">
        <v>261</v>
      </c>
      <c r="L31" s="140">
        <v>286.98358073976198</v>
      </c>
      <c r="M31" s="10" t="s">
        <v>261</v>
      </c>
      <c r="N31" s="140">
        <v>315.51972394412599</v>
      </c>
      <c r="O31" s="10" t="s">
        <v>261</v>
      </c>
      <c r="P31" s="140">
        <v>490.61483774122701</v>
      </c>
      <c r="Q31" s="10" t="s">
        <v>261</v>
      </c>
      <c r="R31" s="140">
        <v>329.62456935790198</v>
      </c>
      <c r="S31" s="10" t="s">
        <v>181</v>
      </c>
    </row>
    <row r="32" spans="1:19" x14ac:dyDescent="0.25">
      <c r="A32" s="15" t="s">
        <v>203</v>
      </c>
      <c r="B32" s="141">
        <v>172.33245705643</v>
      </c>
      <c r="C32" s="14" t="s">
        <v>159</v>
      </c>
      <c r="D32" s="141">
        <v>287.30212343848098</v>
      </c>
      <c r="E32" s="14" t="s">
        <v>159</v>
      </c>
      <c r="F32" s="141">
        <v>659.65026433509604</v>
      </c>
      <c r="G32" s="14" t="s">
        <v>262</v>
      </c>
      <c r="H32" s="141">
        <v>350.873189264693</v>
      </c>
      <c r="I32" s="14" t="s">
        <v>159</v>
      </c>
      <c r="J32" s="141">
        <v>313.41639846269999</v>
      </c>
      <c r="K32" s="14" t="s">
        <v>159</v>
      </c>
      <c r="L32" s="141">
        <v>312.86491623646901</v>
      </c>
      <c r="M32" s="14" t="s">
        <v>159</v>
      </c>
      <c r="N32" s="141">
        <v>314.28849637745202</v>
      </c>
      <c r="O32" s="14" t="s">
        <v>159</v>
      </c>
      <c r="P32" s="141">
        <v>470.91908374613701</v>
      </c>
      <c r="Q32" s="14" t="s">
        <v>159</v>
      </c>
      <c r="R32" s="141">
        <v>329.65438625874401</v>
      </c>
      <c r="S32" s="14" t="s">
        <v>159</v>
      </c>
    </row>
    <row r="34" spans="1:2" x14ac:dyDescent="0.25">
      <c r="A34" s="16" t="s">
        <v>204</v>
      </c>
      <c r="B34" s="16" t="s">
        <v>205</v>
      </c>
    </row>
    <row r="36" spans="1:2" x14ac:dyDescent="0.25">
      <c r="B36" s="16" t="s">
        <v>336</v>
      </c>
    </row>
    <row r="37" spans="1:2" x14ac:dyDescent="0.25">
      <c r="B37" s="16" t="s">
        <v>337</v>
      </c>
    </row>
    <row r="38" spans="1:2" x14ac:dyDescent="0.25">
      <c r="B38" s="16" t="s">
        <v>338</v>
      </c>
    </row>
    <row r="39" spans="1:2" x14ac:dyDescent="0.25">
      <c r="B39" s="16" t="s">
        <v>339</v>
      </c>
    </row>
    <row r="40" spans="1:2" x14ac:dyDescent="0.25">
      <c r="B40" s="16" t="s">
        <v>340</v>
      </c>
    </row>
    <row r="41" spans="1:2" x14ac:dyDescent="0.25">
      <c r="B41" s="16" t="s">
        <v>341</v>
      </c>
    </row>
    <row r="42" spans="1:2" x14ac:dyDescent="0.25">
      <c r="B42" s="16" t="s">
        <v>342</v>
      </c>
    </row>
    <row r="43" spans="1:2" x14ac:dyDescent="0.25">
      <c r="B43" s="16" t="s">
        <v>343</v>
      </c>
    </row>
    <row r="44" spans="1:2" x14ac:dyDescent="0.25">
      <c r="B44" s="16" t="s">
        <v>344</v>
      </c>
    </row>
    <row r="45" spans="1:2" x14ac:dyDescent="0.25">
      <c r="B45" s="16" t="s">
        <v>345</v>
      </c>
    </row>
    <row r="46" spans="1:2" x14ac:dyDescent="0.25">
      <c r="B46" s="16" t="s">
        <v>346</v>
      </c>
    </row>
    <row r="47" spans="1:2" x14ac:dyDescent="0.25">
      <c r="B47" s="16" t="s">
        <v>347</v>
      </c>
    </row>
    <row r="49" spans="1:2" x14ac:dyDescent="0.25">
      <c r="B49" s="16" t="s">
        <v>210</v>
      </c>
    </row>
    <row r="50" spans="1:2" x14ac:dyDescent="0.25">
      <c r="B50" s="16" t="s">
        <v>211</v>
      </c>
    </row>
    <row r="53" spans="1:2" x14ac:dyDescent="0.25">
      <c r="A53" s="17" t="str">
        <f>HYPERLINK("#'LOTTERIES 2'!A2", "&lt;&lt;&lt; Previous table")</f>
        <v>&lt;&lt;&lt; Previous table</v>
      </c>
    </row>
    <row r="54" spans="1:2" x14ac:dyDescent="0.25">
      <c r="A54" s="17" t="str">
        <f>HYPERLINK("#'LOTTERIES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S54"/>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HYPERLINK("#'INDEX'!B69", "Link to index")</f>
        <v>Link to index</v>
      </c>
    </row>
    <row r="2" spans="1:19" ht="15.75" customHeight="1" x14ac:dyDescent="0.25">
      <c r="A2" s="287" t="s">
        <v>350</v>
      </c>
      <c r="B2" s="286"/>
      <c r="C2" s="286"/>
      <c r="D2" s="286"/>
      <c r="E2" s="286"/>
      <c r="F2" s="286"/>
      <c r="G2" s="286"/>
      <c r="H2" s="286"/>
      <c r="I2" s="286"/>
      <c r="J2" s="286"/>
      <c r="K2" s="286"/>
      <c r="L2" s="286"/>
      <c r="M2" s="286"/>
      <c r="N2" s="286"/>
      <c r="O2" s="286"/>
      <c r="P2" s="286"/>
      <c r="Q2" s="286"/>
      <c r="R2" s="286"/>
      <c r="S2" s="286"/>
    </row>
    <row r="3" spans="1:19" ht="15.75" customHeight="1" x14ac:dyDescent="0.25">
      <c r="A3" s="287" t="s">
        <v>87</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142">
        <v>311.97723539992</v>
      </c>
      <c r="C7" s="10" t="s">
        <v>159</v>
      </c>
      <c r="D7" s="142">
        <v>342.53949996218802</v>
      </c>
      <c r="E7" s="10" t="s">
        <v>180</v>
      </c>
      <c r="F7" s="142">
        <v>449.52209970525598</v>
      </c>
      <c r="G7" s="10" t="s">
        <v>159</v>
      </c>
      <c r="H7" s="142">
        <v>471.67923450766602</v>
      </c>
      <c r="I7" s="10" t="s">
        <v>159</v>
      </c>
      <c r="J7" s="142">
        <v>327.26146435916303</v>
      </c>
      <c r="K7" s="10" t="s">
        <v>159</v>
      </c>
      <c r="L7" s="142">
        <v>355.08794486468599</v>
      </c>
      <c r="M7" s="10" t="s">
        <v>187</v>
      </c>
      <c r="N7" s="142">
        <v>422.19695275031501</v>
      </c>
      <c r="O7" s="10" t="s">
        <v>159</v>
      </c>
      <c r="P7" s="142">
        <v>504.79587990160098</v>
      </c>
      <c r="Q7" s="10" t="s">
        <v>255</v>
      </c>
      <c r="R7" s="142">
        <v>400.30782011631902</v>
      </c>
      <c r="S7" s="10" t="s">
        <v>159</v>
      </c>
    </row>
    <row r="8" spans="1:19" x14ac:dyDescent="0.25">
      <c r="A8" s="12" t="s">
        <v>171</v>
      </c>
      <c r="B8" s="142">
        <v>308.56322393160002</v>
      </c>
      <c r="C8" s="10" t="s">
        <v>159</v>
      </c>
      <c r="D8" s="142">
        <v>338.40178717127799</v>
      </c>
      <c r="E8" s="10" t="s">
        <v>159</v>
      </c>
      <c r="F8" s="142">
        <v>512.66572403891496</v>
      </c>
      <c r="G8" s="10" t="s">
        <v>159</v>
      </c>
      <c r="H8" s="142">
        <v>438.84894016480399</v>
      </c>
      <c r="I8" s="10" t="s">
        <v>159</v>
      </c>
      <c r="J8" s="142">
        <v>315.31447402252201</v>
      </c>
      <c r="K8" s="10" t="s">
        <v>159</v>
      </c>
      <c r="L8" s="142">
        <v>321.51863531805498</v>
      </c>
      <c r="M8" s="10" t="s">
        <v>159</v>
      </c>
      <c r="N8" s="142">
        <v>408.68563057146503</v>
      </c>
      <c r="O8" s="10" t="s">
        <v>159</v>
      </c>
      <c r="P8" s="142">
        <v>533.52699177293198</v>
      </c>
      <c r="Q8" s="10" t="s">
        <v>159</v>
      </c>
      <c r="R8" s="142">
        <v>391.32449045775002</v>
      </c>
      <c r="S8" s="10" t="s">
        <v>159</v>
      </c>
    </row>
    <row r="9" spans="1:19" x14ac:dyDescent="0.25">
      <c r="A9" s="12" t="s">
        <v>172</v>
      </c>
      <c r="B9" s="142">
        <v>283.929194448023</v>
      </c>
      <c r="C9" s="10" t="s">
        <v>159</v>
      </c>
      <c r="D9" s="142">
        <v>338.29730838944801</v>
      </c>
      <c r="E9" s="10" t="s">
        <v>159</v>
      </c>
      <c r="F9" s="142">
        <v>470.32006264001001</v>
      </c>
      <c r="G9" s="10" t="s">
        <v>159</v>
      </c>
      <c r="H9" s="142">
        <v>415.954713953007</v>
      </c>
      <c r="I9" s="10" t="s">
        <v>159</v>
      </c>
      <c r="J9" s="142">
        <v>298.19529794976802</v>
      </c>
      <c r="K9" s="10" t="s">
        <v>159</v>
      </c>
      <c r="L9" s="142">
        <v>287.46940922259</v>
      </c>
      <c r="M9" s="10" t="s">
        <v>159</v>
      </c>
      <c r="N9" s="142">
        <v>362.757678084698</v>
      </c>
      <c r="O9" s="10" t="s">
        <v>159</v>
      </c>
      <c r="P9" s="142">
        <v>505.08573563664999</v>
      </c>
      <c r="Q9" s="10" t="s">
        <v>159</v>
      </c>
      <c r="R9" s="142">
        <v>370.09718834408102</v>
      </c>
      <c r="S9" s="10" t="s">
        <v>159</v>
      </c>
    </row>
    <row r="10" spans="1:19" x14ac:dyDescent="0.25">
      <c r="A10" s="12" t="s">
        <v>173</v>
      </c>
      <c r="B10" s="142">
        <v>290.478028493735</v>
      </c>
      <c r="C10" s="10" t="s">
        <v>159</v>
      </c>
      <c r="D10" s="142">
        <v>344.841654193605</v>
      </c>
      <c r="E10" s="10" t="s">
        <v>159</v>
      </c>
      <c r="F10" s="142">
        <v>496.20300022176502</v>
      </c>
      <c r="G10" s="10" t="s">
        <v>159</v>
      </c>
      <c r="H10" s="142">
        <v>448.33887990830402</v>
      </c>
      <c r="I10" s="10" t="s">
        <v>159</v>
      </c>
      <c r="J10" s="142">
        <v>317.86394541574498</v>
      </c>
      <c r="K10" s="10" t="s">
        <v>159</v>
      </c>
      <c r="L10" s="142">
        <v>284.95603250182501</v>
      </c>
      <c r="M10" s="10" t="s">
        <v>159</v>
      </c>
      <c r="N10" s="142">
        <v>372.78537887648503</v>
      </c>
      <c r="O10" s="10" t="s">
        <v>159</v>
      </c>
      <c r="P10" s="142">
        <v>521.50491848562797</v>
      </c>
      <c r="Q10" s="10" t="s">
        <v>159</v>
      </c>
      <c r="R10" s="142">
        <v>384.36092494016299</v>
      </c>
      <c r="S10" s="10" t="s">
        <v>159</v>
      </c>
    </row>
    <row r="11" spans="1:19" x14ac:dyDescent="0.25">
      <c r="A11" s="12" t="s">
        <v>174</v>
      </c>
      <c r="B11" s="142">
        <v>289.32988940450798</v>
      </c>
      <c r="C11" s="10" t="s">
        <v>159</v>
      </c>
      <c r="D11" s="142">
        <v>345.23197522431201</v>
      </c>
      <c r="E11" s="10" t="s">
        <v>159</v>
      </c>
      <c r="F11" s="142">
        <v>465.24746159399803</v>
      </c>
      <c r="G11" s="10" t="s">
        <v>159</v>
      </c>
      <c r="H11" s="142">
        <v>478.49587124715299</v>
      </c>
      <c r="I11" s="10" t="s">
        <v>159</v>
      </c>
      <c r="J11" s="142">
        <v>328.99825961873398</v>
      </c>
      <c r="K11" s="10" t="s">
        <v>159</v>
      </c>
      <c r="L11" s="142">
        <v>282.28011572533302</v>
      </c>
      <c r="M11" s="10" t="s">
        <v>159</v>
      </c>
      <c r="N11" s="142">
        <v>380.91980229843603</v>
      </c>
      <c r="O11" s="10" t="s">
        <v>159</v>
      </c>
      <c r="P11" s="142">
        <v>540.59416427505801</v>
      </c>
      <c r="Q11" s="10" t="s">
        <v>159</v>
      </c>
      <c r="R11" s="142">
        <v>394.54946588054702</v>
      </c>
      <c r="S11" s="10" t="s">
        <v>159</v>
      </c>
    </row>
    <row r="12" spans="1:19" x14ac:dyDescent="0.25">
      <c r="A12" s="12" t="s">
        <v>175</v>
      </c>
      <c r="B12" s="142">
        <v>287.23124803649802</v>
      </c>
      <c r="C12" s="10" t="s">
        <v>159</v>
      </c>
      <c r="D12" s="142">
        <v>326.95035998693902</v>
      </c>
      <c r="E12" s="10" t="s">
        <v>159</v>
      </c>
      <c r="F12" s="142">
        <v>435.22042787179703</v>
      </c>
      <c r="G12" s="10" t="s">
        <v>159</v>
      </c>
      <c r="H12" s="142">
        <v>466.68019109650697</v>
      </c>
      <c r="I12" s="10" t="s">
        <v>159</v>
      </c>
      <c r="J12" s="142">
        <v>331.21997421242901</v>
      </c>
      <c r="K12" s="10" t="s">
        <v>159</v>
      </c>
      <c r="L12" s="142">
        <v>277.85909674699701</v>
      </c>
      <c r="M12" s="10" t="s">
        <v>159</v>
      </c>
      <c r="N12" s="142">
        <v>370.71800762435601</v>
      </c>
      <c r="O12" s="10" t="s">
        <v>159</v>
      </c>
      <c r="P12" s="142">
        <v>535.96428085245202</v>
      </c>
      <c r="Q12" s="10" t="s">
        <v>159</v>
      </c>
      <c r="R12" s="142">
        <v>383.119058094293</v>
      </c>
      <c r="S12" s="10" t="s">
        <v>159</v>
      </c>
    </row>
    <row r="13" spans="1:19" x14ac:dyDescent="0.25">
      <c r="A13" s="12" t="s">
        <v>176</v>
      </c>
      <c r="B13" s="142">
        <v>291.14121614460799</v>
      </c>
      <c r="C13" s="10" t="s">
        <v>159</v>
      </c>
      <c r="D13" s="142">
        <v>344.02398140207202</v>
      </c>
      <c r="E13" s="10" t="s">
        <v>159</v>
      </c>
      <c r="F13" s="142">
        <v>399.61448377399</v>
      </c>
      <c r="G13" s="10" t="s">
        <v>159</v>
      </c>
      <c r="H13" s="142">
        <v>430.760501707088</v>
      </c>
      <c r="I13" s="10" t="s">
        <v>159</v>
      </c>
      <c r="J13" s="142">
        <v>339.62276447469998</v>
      </c>
      <c r="K13" s="10" t="s">
        <v>159</v>
      </c>
      <c r="L13" s="142">
        <v>278.84957719245898</v>
      </c>
      <c r="M13" s="10" t="s">
        <v>159</v>
      </c>
      <c r="N13" s="142">
        <v>363.38330559029902</v>
      </c>
      <c r="O13" s="10" t="s">
        <v>159</v>
      </c>
      <c r="P13" s="142">
        <v>508.75282859778798</v>
      </c>
      <c r="Q13" s="10" t="s">
        <v>159</v>
      </c>
      <c r="R13" s="142">
        <v>378.45683284109299</v>
      </c>
      <c r="S13" s="10" t="s">
        <v>159</v>
      </c>
    </row>
    <row r="14" spans="1:19" x14ac:dyDescent="0.25">
      <c r="A14" s="12" t="s">
        <v>177</v>
      </c>
      <c r="B14" s="142">
        <v>269.68597444919902</v>
      </c>
      <c r="C14" s="10" t="s">
        <v>159</v>
      </c>
      <c r="D14" s="142">
        <v>334.17703256522702</v>
      </c>
      <c r="E14" s="10" t="s">
        <v>159</v>
      </c>
      <c r="F14" s="142">
        <v>362.49799306362797</v>
      </c>
      <c r="G14" s="10" t="s">
        <v>181</v>
      </c>
      <c r="H14" s="142">
        <v>413.53893945822</v>
      </c>
      <c r="I14" s="10" t="s">
        <v>159</v>
      </c>
      <c r="J14" s="142">
        <v>329.17311877190201</v>
      </c>
      <c r="K14" s="10" t="s">
        <v>159</v>
      </c>
      <c r="L14" s="142">
        <v>278.90297422807998</v>
      </c>
      <c r="M14" s="10" t="s">
        <v>159</v>
      </c>
      <c r="N14" s="142">
        <v>350.28507910010399</v>
      </c>
      <c r="O14" s="10" t="s">
        <v>159</v>
      </c>
      <c r="P14" s="142">
        <v>485.84810940271001</v>
      </c>
      <c r="Q14" s="10" t="s">
        <v>159</v>
      </c>
      <c r="R14" s="142">
        <v>365.07371145996501</v>
      </c>
      <c r="S14" s="10" t="s">
        <v>181</v>
      </c>
    </row>
    <row r="15" spans="1:19" x14ac:dyDescent="0.25">
      <c r="A15" s="12" t="s">
        <v>178</v>
      </c>
      <c r="B15" s="142">
        <v>281.036887959328</v>
      </c>
      <c r="C15" s="10" t="s">
        <v>159</v>
      </c>
      <c r="D15" s="142">
        <v>345.089427363271</v>
      </c>
      <c r="E15" s="10" t="s">
        <v>159</v>
      </c>
      <c r="F15" s="142">
        <v>346.49812508985701</v>
      </c>
      <c r="G15" s="10" t="s">
        <v>181</v>
      </c>
      <c r="H15" s="142">
        <v>414.33424083009601</v>
      </c>
      <c r="I15" s="10" t="s">
        <v>159</v>
      </c>
      <c r="J15" s="142">
        <v>341.80239857581898</v>
      </c>
      <c r="K15" s="10" t="s">
        <v>159</v>
      </c>
      <c r="L15" s="142">
        <v>286.68579672404701</v>
      </c>
      <c r="M15" s="10" t="s">
        <v>159</v>
      </c>
      <c r="N15" s="142">
        <v>367.54963272527601</v>
      </c>
      <c r="O15" s="10" t="s">
        <v>159</v>
      </c>
      <c r="P15" s="142">
        <v>500.76733126678897</v>
      </c>
      <c r="Q15" s="10" t="s">
        <v>159</v>
      </c>
      <c r="R15" s="142">
        <v>376.09685272451401</v>
      </c>
      <c r="S15" s="10" t="s">
        <v>181</v>
      </c>
    </row>
    <row r="16" spans="1:19" x14ac:dyDescent="0.25">
      <c r="A16" s="12" t="s">
        <v>182</v>
      </c>
      <c r="B16" s="142">
        <v>265.811136822371</v>
      </c>
      <c r="C16" s="10" t="s">
        <v>159</v>
      </c>
      <c r="D16" s="142">
        <v>339.65503022148999</v>
      </c>
      <c r="E16" s="10" t="s">
        <v>159</v>
      </c>
      <c r="F16" s="142">
        <v>336.55986165132902</v>
      </c>
      <c r="G16" s="10" t="s">
        <v>181</v>
      </c>
      <c r="H16" s="142">
        <v>401.83177979863802</v>
      </c>
      <c r="I16" s="10" t="s">
        <v>159</v>
      </c>
      <c r="J16" s="142">
        <v>338.072508591087</v>
      </c>
      <c r="K16" s="10" t="s">
        <v>159</v>
      </c>
      <c r="L16" s="142">
        <v>277.99629000468701</v>
      </c>
      <c r="M16" s="10" t="s">
        <v>159</v>
      </c>
      <c r="N16" s="142">
        <v>364.61414208797902</v>
      </c>
      <c r="O16" s="10" t="s">
        <v>159</v>
      </c>
      <c r="P16" s="142">
        <v>494.29042419791801</v>
      </c>
      <c r="Q16" s="10" t="s">
        <v>159</v>
      </c>
      <c r="R16" s="142">
        <v>369.91568340105698</v>
      </c>
      <c r="S16" s="10" t="s">
        <v>181</v>
      </c>
    </row>
    <row r="17" spans="1:19" x14ac:dyDescent="0.25">
      <c r="A17" s="12" t="s">
        <v>183</v>
      </c>
      <c r="B17" s="142">
        <v>252.990255925654</v>
      </c>
      <c r="C17" s="10" t="s">
        <v>159</v>
      </c>
      <c r="D17" s="142">
        <v>332.57505313866102</v>
      </c>
      <c r="E17" s="10" t="s">
        <v>159</v>
      </c>
      <c r="F17" s="142">
        <v>335.110780019017</v>
      </c>
      <c r="G17" s="10" t="s">
        <v>181</v>
      </c>
      <c r="H17" s="142">
        <v>394.79547362258</v>
      </c>
      <c r="I17" s="10" t="s">
        <v>159</v>
      </c>
      <c r="J17" s="142">
        <v>327.63647012279603</v>
      </c>
      <c r="K17" s="10" t="s">
        <v>159</v>
      </c>
      <c r="L17" s="142">
        <v>268.69931459628702</v>
      </c>
      <c r="M17" s="10" t="s">
        <v>159</v>
      </c>
      <c r="N17" s="142">
        <v>350.64792847007698</v>
      </c>
      <c r="O17" s="10" t="s">
        <v>159</v>
      </c>
      <c r="P17" s="142">
        <v>488.07157238007301</v>
      </c>
      <c r="Q17" s="10" t="s">
        <v>159</v>
      </c>
      <c r="R17" s="142">
        <v>361.067959506286</v>
      </c>
      <c r="S17" s="10" t="s">
        <v>181</v>
      </c>
    </row>
    <row r="18" spans="1:19" x14ac:dyDescent="0.25">
      <c r="A18" s="12" t="s">
        <v>184</v>
      </c>
      <c r="B18" s="142">
        <v>246.71324205584</v>
      </c>
      <c r="C18" s="10" t="s">
        <v>159</v>
      </c>
      <c r="D18" s="142">
        <v>325.58429354265002</v>
      </c>
      <c r="E18" s="10" t="s">
        <v>159</v>
      </c>
      <c r="F18" s="142">
        <v>373.63736268929802</v>
      </c>
      <c r="G18" s="10" t="s">
        <v>181</v>
      </c>
      <c r="H18" s="142">
        <v>384.97303323458698</v>
      </c>
      <c r="I18" s="10" t="s">
        <v>159</v>
      </c>
      <c r="J18" s="142">
        <v>310.26783368071801</v>
      </c>
      <c r="K18" s="10" t="s">
        <v>159</v>
      </c>
      <c r="L18" s="142">
        <v>269.50113717374802</v>
      </c>
      <c r="M18" s="10" t="s">
        <v>159</v>
      </c>
      <c r="N18" s="142">
        <v>345.32820176354301</v>
      </c>
      <c r="O18" s="10" t="s">
        <v>159</v>
      </c>
      <c r="P18" s="142">
        <v>486.85392170492003</v>
      </c>
      <c r="Q18" s="10" t="s">
        <v>159</v>
      </c>
      <c r="R18" s="142">
        <v>354.55867015491702</v>
      </c>
      <c r="S18" s="10" t="s">
        <v>181</v>
      </c>
    </row>
    <row r="19" spans="1:19" x14ac:dyDescent="0.25">
      <c r="A19" s="12" t="s">
        <v>185</v>
      </c>
      <c r="B19" s="142">
        <v>240.563418000132</v>
      </c>
      <c r="C19" s="10" t="s">
        <v>159</v>
      </c>
      <c r="D19" s="142">
        <v>310.45083771614202</v>
      </c>
      <c r="E19" s="10" t="s">
        <v>159</v>
      </c>
      <c r="F19" s="142">
        <v>352.80707375196903</v>
      </c>
      <c r="G19" s="10" t="s">
        <v>181</v>
      </c>
      <c r="H19" s="142">
        <v>391.24617921085598</v>
      </c>
      <c r="I19" s="10" t="s">
        <v>159</v>
      </c>
      <c r="J19" s="142">
        <v>296.83692735760297</v>
      </c>
      <c r="K19" s="10" t="s">
        <v>159</v>
      </c>
      <c r="L19" s="142">
        <v>270.98651751322302</v>
      </c>
      <c r="M19" s="10" t="s">
        <v>159</v>
      </c>
      <c r="N19" s="142">
        <v>342.68694641508199</v>
      </c>
      <c r="O19" s="10" t="s">
        <v>159</v>
      </c>
      <c r="P19" s="142">
        <v>505.41226952665698</v>
      </c>
      <c r="Q19" s="10" t="s">
        <v>159</v>
      </c>
      <c r="R19" s="142">
        <v>350.91980295482398</v>
      </c>
      <c r="S19" s="10" t="s">
        <v>181</v>
      </c>
    </row>
    <row r="20" spans="1:19" x14ac:dyDescent="0.25">
      <c r="A20" s="12" t="s">
        <v>186</v>
      </c>
      <c r="B20" s="142">
        <v>242.05904918278</v>
      </c>
      <c r="C20" s="10" t="s">
        <v>159</v>
      </c>
      <c r="D20" s="142">
        <v>317.71413245086001</v>
      </c>
      <c r="E20" s="10" t="s">
        <v>159</v>
      </c>
      <c r="F20" s="142">
        <v>338.67598878146902</v>
      </c>
      <c r="G20" s="10" t="s">
        <v>181</v>
      </c>
      <c r="H20" s="142">
        <v>384.13044191090398</v>
      </c>
      <c r="I20" s="10" t="s">
        <v>159</v>
      </c>
      <c r="J20" s="142">
        <v>300.57728455208502</v>
      </c>
      <c r="K20" s="10" t="s">
        <v>159</v>
      </c>
      <c r="L20" s="142">
        <v>271.22222585287199</v>
      </c>
      <c r="M20" s="10" t="s">
        <v>159</v>
      </c>
      <c r="N20" s="142">
        <v>341.00746167336501</v>
      </c>
      <c r="O20" s="10" t="s">
        <v>159</v>
      </c>
      <c r="P20" s="142">
        <v>517.57028376830897</v>
      </c>
      <c r="Q20" s="10" t="s">
        <v>159</v>
      </c>
      <c r="R20" s="142">
        <v>353.20559357062598</v>
      </c>
      <c r="S20" s="10" t="s">
        <v>181</v>
      </c>
    </row>
    <row r="21" spans="1:19" x14ac:dyDescent="0.25">
      <c r="A21" s="12" t="s">
        <v>188</v>
      </c>
      <c r="B21" s="142">
        <v>239.85237971733099</v>
      </c>
      <c r="C21" s="10" t="s">
        <v>159</v>
      </c>
      <c r="D21" s="142">
        <v>331.14260470602397</v>
      </c>
      <c r="E21" s="10" t="s">
        <v>159</v>
      </c>
      <c r="F21" s="142">
        <v>341.56698385462602</v>
      </c>
      <c r="G21" s="10" t="s">
        <v>181</v>
      </c>
      <c r="H21" s="142">
        <v>392.292762142014</v>
      </c>
      <c r="I21" s="10" t="s">
        <v>159</v>
      </c>
      <c r="J21" s="142">
        <v>303.27872214115001</v>
      </c>
      <c r="K21" s="10" t="s">
        <v>159</v>
      </c>
      <c r="L21" s="142">
        <v>251.684338246994</v>
      </c>
      <c r="M21" s="10" t="s">
        <v>159</v>
      </c>
      <c r="N21" s="142">
        <v>333.29169797301898</v>
      </c>
      <c r="O21" s="10" t="s">
        <v>159</v>
      </c>
      <c r="P21" s="142">
        <v>537.67547299883904</v>
      </c>
      <c r="Q21" s="10" t="s">
        <v>198</v>
      </c>
      <c r="R21" s="142">
        <v>359.36776729850601</v>
      </c>
      <c r="S21" s="10" t="s">
        <v>181</v>
      </c>
    </row>
    <row r="22" spans="1:19" x14ac:dyDescent="0.25">
      <c r="A22" s="12" t="s">
        <v>189</v>
      </c>
      <c r="B22" s="142">
        <v>239.745168869888</v>
      </c>
      <c r="C22" s="10" t="s">
        <v>159</v>
      </c>
      <c r="D22" s="142">
        <v>70.726307927977302</v>
      </c>
      <c r="E22" s="10" t="s">
        <v>181</v>
      </c>
      <c r="F22" s="142">
        <v>338.71282356437501</v>
      </c>
      <c r="G22" s="10" t="s">
        <v>181</v>
      </c>
      <c r="H22" s="142">
        <v>371.226091451012</v>
      </c>
      <c r="I22" s="10" t="s">
        <v>159</v>
      </c>
      <c r="J22" s="142">
        <v>287.42572184846102</v>
      </c>
      <c r="K22" s="10" t="s">
        <v>159</v>
      </c>
      <c r="L22" s="142">
        <v>280.67534013149299</v>
      </c>
      <c r="M22" s="10" t="s">
        <v>159</v>
      </c>
      <c r="N22" s="142">
        <v>316.487417762912</v>
      </c>
      <c r="O22" s="10" t="s">
        <v>159</v>
      </c>
      <c r="P22" s="142">
        <v>493.61619707117501</v>
      </c>
      <c r="Q22" s="10" t="s">
        <v>159</v>
      </c>
      <c r="R22" s="142">
        <v>261.50885144704398</v>
      </c>
      <c r="S22" s="10" t="s">
        <v>181</v>
      </c>
    </row>
    <row r="23" spans="1:19" x14ac:dyDescent="0.25">
      <c r="A23" s="12" t="s">
        <v>190</v>
      </c>
      <c r="B23" s="142">
        <v>204.51011990268901</v>
      </c>
      <c r="C23" s="10" t="s">
        <v>159</v>
      </c>
      <c r="D23" s="142">
        <v>248.51267468822499</v>
      </c>
      <c r="E23" s="10" t="s">
        <v>159</v>
      </c>
      <c r="F23" s="142">
        <v>308.93177002247899</v>
      </c>
      <c r="G23" s="10" t="s">
        <v>181</v>
      </c>
      <c r="H23" s="142">
        <v>338.406919893733</v>
      </c>
      <c r="I23" s="10" t="s">
        <v>159</v>
      </c>
      <c r="J23" s="142">
        <v>271.03273713544098</v>
      </c>
      <c r="K23" s="10" t="s">
        <v>229</v>
      </c>
      <c r="L23" s="142">
        <v>251.140145823138</v>
      </c>
      <c r="M23" s="10" t="s">
        <v>159</v>
      </c>
      <c r="N23" s="142">
        <v>293.99869474947502</v>
      </c>
      <c r="O23" s="10" t="s">
        <v>159</v>
      </c>
      <c r="P23" s="142">
        <v>454.06977511814301</v>
      </c>
      <c r="Q23" s="10" t="s">
        <v>159</v>
      </c>
      <c r="R23" s="142">
        <v>300.60350334968899</v>
      </c>
      <c r="S23" s="10" t="s">
        <v>181</v>
      </c>
    </row>
    <row r="24" spans="1:19" x14ac:dyDescent="0.25">
      <c r="A24" s="12" t="s">
        <v>191</v>
      </c>
      <c r="B24" s="142">
        <v>214.989298752754</v>
      </c>
      <c r="C24" s="10" t="s">
        <v>159</v>
      </c>
      <c r="D24" s="142">
        <v>264.16463351082399</v>
      </c>
      <c r="E24" s="10" t="s">
        <v>159</v>
      </c>
      <c r="F24" s="142">
        <v>338.68491386914201</v>
      </c>
      <c r="G24" s="10" t="s">
        <v>181</v>
      </c>
      <c r="H24" s="142">
        <v>355.06683473747501</v>
      </c>
      <c r="I24" s="10" t="s">
        <v>159</v>
      </c>
      <c r="J24" s="142">
        <v>289.98956394691498</v>
      </c>
      <c r="K24" s="10" t="s">
        <v>159</v>
      </c>
      <c r="L24" s="142">
        <v>265.042996946843</v>
      </c>
      <c r="M24" s="10" t="s">
        <v>159</v>
      </c>
      <c r="N24" s="142">
        <v>317.91831265284497</v>
      </c>
      <c r="O24" s="10" t="s">
        <v>159</v>
      </c>
      <c r="P24" s="142">
        <v>480.13959668513797</v>
      </c>
      <c r="Q24" s="10" t="s">
        <v>159</v>
      </c>
      <c r="R24" s="142">
        <v>320.21904656236802</v>
      </c>
      <c r="S24" s="10" t="s">
        <v>181</v>
      </c>
    </row>
    <row r="25" spans="1:19" x14ac:dyDescent="0.25">
      <c r="A25" s="12" t="s">
        <v>192</v>
      </c>
      <c r="B25" s="142">
        <v>232.46717926482501</v>
      </c>
      <c r="C25" s="10" t="s">
        <v>159</v>
      </c>
      <c r="D25" s="142">
        <v>270.44370410964802</v>
      </c>
      <c r="E25" s="10" t="s">
        <v>159</v>
      </c>
      <c r="F25" s="142">
        <v>492.56006532437601</v>
      </c>
      <c r="G25" s="10" t="s">
        <v>181</v>
      </c>
      <c r="H25" s="142">
        <v>367.32224057432501</v>
      </c>
      <c r="I25" s="10" t="s">
        <v>159</v>
      </c>
      <c r="J25" s="142">
        <v>309.12195987626899</v>
      </c>
      <c r="K25" s="10" t="s">
        <v>159</v>
      </c>
      <c r="L25" s="142">
        <v>313.79920166903298</v>
      </c>
      <c r="M25" s="10" t="s">
        <v>159</v>
      </c>
      <c r="N25" s="142">
        <v>334.50779899278399</v>
      </c>
      <c r="O25" s="10" t="s">
        <v>159</v>
      </c>
      <c r="P25" s="142">
        <v>490.80842336960598</v>
      </c>
      <c r="Q25" s="10" t="s">
        <v>159</v>
      </c>
      <c r="R25" s="142">
        <v>334.60389238340599</v>
      </c>
      <c r="S25" s="10" t="s">
        <v>181</v>
      </c>
    </row>
    <row r="26" spans="1:19" x14ac:dyDescent="0.25">
      <c r="A26" s="12" t="s">
        <v>193</v>
      </c>
      <c r="B26" s="142">
        <v>208.91476901246</v>
      </c>
      <c r="C26" s="10" t="s">
        <v>159</v>
      </c>
      <c r="D26" s="142">
        <v>237.98599917139001</v>
      </c>
      <c r="E26" s="10" t="s">
        <v>159</v>
      </c>
      <c r="F26" s="142">
        <v>567.89998675890604</v>
      </c>
      <c r="G26" s="10" t="s">
        <v>181</v>
      </c>
      <c r="H26" s="142">
        <v>308.081006836857</v>
      </c>
      <c r="I26" s="10" t="s">
        <v>159</v>
      </c>
      <c r="J26" s="142">
        <v>271.77976673728898</v>
      </c>
      <c r="K26" s="10" t="s">
        <v>159</v>
      </c>
      <c r="L26" s="142">
        <v>258.58840612499603</v>
      </c>
      <c r="M26" s="10" t="s">
        <v>159</v>
      </c>
      <c r="N26" s="142">
        <v>296.37953857611802</v>
      </c>
      <c r="O26" s="10" t="s">
        <v>159</v>
      </c>
      <c r="P26" s="142">
        <v>455.577265737358</v>
      </c>
      <c r="Q26" s="10" t="s">
        <v>159</v>
      </c>
      <c r="R26" s="142">
        <v>295.58044514928997</v>
      </c>
      <c r="S26" s="10" t="s">
        <v>181</v>
      </c>
    </row>
    <row r="27" spans="1:19" x14ac:dyDescent="0.25">
      <c r="A27" s="12" t="s">
        <v>194</v>
      </c>
      <c r="B27" s="142">
        <v>200.17445323802201</v>
      </c>
      <c r="C27" s="10" t="s">
        <v>159</v>
      </c>
      <c r="D27" s="142">
        <v>233.97306488854301</v>
      </c>
      <c r="E27" s="10" t="s">
        <v>159</v>
      </c>
      <c r="F27" s="142">
        <v>620.94152004873297</v>
      </c>
      <c r="G27" s="10" t="s">
        <v>181</v>
      </c>
      <c r="H27" s="142">
        <v>304.59837444181801</v>
      </c>
      <c r="I27" s="10" t="s">
        <v>159</v>
      </c>
      <c r="J27" s="142">
        <v>270.41639310169597</v>
      </c>
      <c r="K27" s="10" t="s">
        <v>159</v>
      </c>
      <c r="L27" s="142">
        <v>253.13635857720001</v>
      </c>
      <c r="M27" s="10" t="s">
        <v>159</v>
      </c>
      <c r="N27" s="142">
        <v>290.52240215506703</v>
      </c>
      <c r="O27" s="10" t="s">
        <v>256</v>
      </c>
      <c r="P27" s="142">
        <v>459.54858932130998</v>
      </c>
      <c r="Q27" s="10" t="s">
        <v>159</v>
      </c>
      <c r="R27" s="142">
        <v>292.62410971423799</v>
      </c>
      <c r="S27" s="10" t="s">
        <v>181</v>
      </c>
    </row>
    <row r="28" spans="1:19" x14ac:dyDescent="0.25">
      <c r="A28" s="12" t="s">
        <v>196</v>
      </c>
      <c r="B28" s="142">
        <v>185.420897845958</v>
      </c>
      <c r="C28" s="10" t="s">
        <v>159</v>
      </c>
      <c r="D28" s="142">
        <v>247.96770039599301</v>
      </c>
      <c r="E28" s="10" t="s">
        <v>257</v>
      </c>
      <c r="F28" s="142">
        <v>680.48560180337404</v>
      </c>
      <c r="G28" s="10" t="s">
        <v>181</v>
      </c>
      <c r="H28" s="142">
        <v>318.49815944376297</v>
      </c>
      <c r="I28" s="10" t="s">
        <v>159</v>
      </c>
      <c r="J28" s="142">
        <v>279.33590211360098</v>
      </c>
      <c r="K28" s="10" t="s">
        <v>159</v>
      </c>
      <c r="L28" s="142">
        <v>266.70543356101899</v>
      </c>
      <c r="M28" s="10" t="s">
        <v>159</v>
      </c>
      <c r="N28" s="142">
        <v>300.17819725057598</v>
      </c>
      <c r="O28" s="10" t="s">
        <v>258</v>
      </c>
      <c r="P28" s="142">
        <v>484.40143798691503</v>
      </c>
      <c r="Q28" s="10" t="s">
        <v>159</v>
      </c>
      <c r="R28" s="142">
        <v>306.04620346229899</v>
      </c>
      <c r="S28" s="10" t="s">
        <v>181</v>
      </c>
    </row>
    <row r="29" spans="1:19" x14ac:dyDescent="0.25">
      <c r="A29" s="12" t="s">
        <v>197</v>
      </c>
      <c r="B29" s="142">
        <v>153.86484132753401</v>
      </c>
      <c r="C29" s="10" t="s">
        <v>159</v>
      </c>
      <c r="D29" s="142">
        <v>225.12852056823499</v>
      </c>
      <c r="E29" s="10" t="s">
        <v>159</v>
      </c>
      <c r="F29" s="142">
        <v>607.79693180518905</v>
      </c>
      <c r="G29" s="10" t="s">
        <v>181</v>
      </c>
      <c r="H29" s="142">
        <v>288.94190490862098</v>
      </c>
      <c r="I29" s="10" t="s">
        <v>159</v>
      </c>
      <c r="J29" s="142">
        <v>254.111206638108</v>
      </c>
      <c r="K29" s="10" t="s">
        <v>159</v>
      </c>
      <c r="L29" s="142">
        <v>247.687395912906</v>
      </c>
      <c r="M29" s="10" t="s">
        <v>259</v>
      </c>
      <c r="N29" s="142">
        <v>271.33782689663798</v>
      </c>
      <c r="O29" s="10" t="s">
        <v>260</v>
      </c>
      <c r="P29" s="142">
        <v>440.19222368199701</v>
      </c>
      <c r="Q29" s="10" t="s">
        <v>159</v>
      </c>
      <c r="R29" s="142">
        <v>277.131046332594</v>
      </c>
      <c r="S29" s="10" t="s">
        <v>181</v>
      </c>
    </row>
    <row r="30" spans="1:19" x14ac:dyDescent="0.25">
      <c r="A30" s="12" t="s">
        <v>199</v>
      </c>
      <c r="B30" s="142">
        <v>164.657551274078</v>
      </c>
      <c r="C30" s="10" t="s">
        <v>159</v>
      </c>
      <c r="D30" s="142">
        <v>229.86563075375801</v>
      </c>
      <c r="E30" s="10" t="s">
        <v>159</v>
      </c>
      <c r="F30" s="142">
        <v>672.20595532304503</v>
      </c>
      <c r="G30" s="10" t="s">
        <v>181</v>
      </c>
      <c r="H30" s="142">
        <v>293.72215819477299</v>
      </c>
      <c r="I30" s="10" t="s">
        <v>159</v>
      </c>
      <c r="J30" s="142">
        <v>256.73372020562101</v>
      </c>
      <c r="K30" s="10" t="s">
        <v>159</v>
      </c>
      <c r="L30" s="142">
        <v>248.09347439350299</v>
      </c>
      <c r="M30" s="10" t="s">
        <v>201</v>
      </c>
      <c r="N30" s="142">
        <v>268.151673211706</v>
      </c>
      <c r="O30" s="10" t="s">
        <v>159</v>
      </c>
      <c r="P30" s="142">
        <v>442.778332546716</v>
      </c>
      <c r="Q30" s="10" t="s">
        <v>201</v>
      </c>
      <c r="R30" s="142">
        <v>279.81191705992899</v>
      </c>
      <c r="S30" s="10" t="s">
        <v>202</v>
      </c>
    </row>
    <row r="31" spans="1:19" x14ac:dyDescent="0.25">
      <c r="A31" s="12" t="s">
        <v>200</v>
      </c>
      <c r="B31" s="142">
        <v>191.80299131538899</v>
      </c>
      <c r="C31" s="10" t="s">
        <v>261</v>
      </c>
      <c r="D31" s="142">
        <v>294.33856651339602</v>
      </c>
      <c r="E31" s="10" t="s">
        <v>261</v>
      </c>
      <c r="F31" s="142">
        <v>682.19914612771004</v>
      </c>
      <c r="G31" s="10" t="s">
        <v>335</v>
      </c>
      <c r="H31" s="142">
        <v>343.03399197169801</v>
      </c>
      <c r="I31" s="10" t="s">
        <v>261</v>
      </c>
      <c r="J31" s="142">
        <v>307.78922004213803</v>
      </c>
      <c r="K31" s="10" t="s">
        <v>261</v>
      </c>
      <c r="L31" s="142">
        <v>291.00789037327303</v>
      </c>
      <c r="M31" s="10" t="s">
        <v>261</v>
      </c>
      <c r="N31" s="142">
        <v>319.94418983641901</v>
      </c>
      <c r="O31" s="10" t="s">
        <v>261</v>
      </c>
      <c r="P31" s="142">
        <v>497.49462512410099</v>
      </c>
      <c r="Q31" s="10" t="s">
        <v>261</v>
      </c>
      <c r="R31" s="142">
        <v>334.24682449350797</v>
      </c>
      <c r="S31" s="10" t="s">
        <v>181</v>
      </c>
    </row>
    <row r="32" spans="1:19" x14ac:dyDescent="0.25">
      <c r="A32" s="15" t="s">
        <v>203</v>
      </c>
      <c r="B32" s="143">
        <v>172.33245705643</v>
      </c>
      <c r="C32" s="14" t="s">
        <v>159</v>
      </c>
      <c r="D32" s="143">
        <v>287.30212343848098</v>
      </c>
      <c r="E32" s="14" t="s">
        <v>159</v>
      </c>
      <c r="F32" s="143">
        <v>659.65026433509604</v>
      </c>
      <c r="G32" s="14" t="s">
        <v>262</v>
      </c>
      <c r="H32" s="143">
        <v>350.873189264693</v>
      </c>
      <c r="I32" s="14" t="s">
        <v>159</v>
      </c>
      <c r="J32" s="143">
        <v>313.41639846269999</v>
      </c>
      <c r="K32" s="14" t="s">
        <v>159</v>
      </c>
      <c r="L32" s="143">
        <v>312.86491623646901</v>
      </c>
      <c r="M32" s="14" t="s">
        <v>159</v>
      </c>
      <c r="N32" s="143">
        <v>314.28849637745202</v>
      </c>
      <c r="O32" s="14" t="s">
        <v>159</v>
      </c>
      <c r="P32" s="143">
        <v>470.91908374613701</v>
      </c>
      <c r="Q32" s="14" t="s">
        <v>159</v>
      </c>
      <c r="R32" s="143">
        <v>329.65438625874401</v>
      </c>
      <c r="S32" s="14" t="s">
        <v>159</v>
      </c>
    </row>
    <row r="34" spans="1:2" x14ac:dyDescent="0.25">
      <c r="A34" s="16" t="s">
        <v>204</v>
      </c>
      <c r="B34" s="16" t="s">
        <v>205</v>
      </c>
    </row>
    <row r="36" spans="1:2" x14ac:dyDescent="0.25">
      <c r="B36" s="16" t="s">
        <v>336</v>
      </c>
    </row>
    <row r="37" spans="1:2" x14ac:dyDescent="0.25">
      <c r="B37" s="16" t="s">
        <v>337</v>
      </c>
    </row>
    <row r="38" spans="1:2" x14ac:dyDescent="0.25">
      <c r="B38" s="16" t="s">
        <v>338</v>
      </c>
    </row>
    <row r="39" spans="1:2" x14ac:dyDescent="0.25">
      <c r="B39" s="16" t="s">
        <v>339</v>
      </c>
    </row>
    <row r="40" spans="1:2" x14ac:dyDescent="0.25">
      <c r="B40" s="16" t="s">
        <v>340</v>
      </c>
    </row>
    <row r="41" spans="1:2" x14ac:dyDescent="0.25">
      <c r="B41" s="16" t="s">
        <v>341</v>
      </c>
    </row>
    <row r="42" spans="1:2" x14ac:dyDescent="0.25">
      <c r="B42" s="16" t="s">
        <v>342</v>
      </c>
    </row>
    <row r="43" spans="1:2" x14ac:dyDescent="0.25">
      <c r="B43" s="16" t="s">
        <v>343</v>
      </c>
    </row>
    <row r="44" spans="1:2" x14ac:dyDescent="0.25">
      <c r="B44" s="16" t="s">
        <v>344</v>
      </c>
    </row>
    <row r="45" spans="1:2" x14ac:dyDescent="0.25">
      <c r="B45" s="16" t="s">
        <v>345</v>
      </c>
    </row>
    <row r="46" spans="1:2" x14ac:dyDescent="0.25">
      <c r="B46" s="16" t="s">
        <v>346</v>
      </c>
    </row>
    <row r="47" spans="1:2" x14ac:dyDescent="0.25">
      <c r="B47" s="16" t="s">
        <v>347</v>
      </c>
    </row>
    <row r="49" spans="1:2" x14ac:dyDescent="0.25">
      <c r="B49" s="16" t="s">
        <v>210</v>
      </c>
    </row>
    <row r="50" spans="1:2" x14ac:dyDescent="0.25">
      <c r="B50" s="16" t="s">
        <v>211</v>
      </c>
    </row>
    <row r="53" spans="1:2" x14ac:dyDescent="0.25">
      <c r="A53" s="17" t="str">
        <f>HYPERLINK("#'LOTTERIES 3'!A2", "&lt;&lt;&lt; Previous table")</f>
        <v>&lt;&lt;&lt; Previous table</v>
      </c>
    </row>
    <row r="54" spans="1:2" x14ac:dyDescent="0.25">
      <c r="A54" s="17" t="str">
        <f>HYPERLINK("#'LOTTERIES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S54"/>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HYPERLINK("#'INDEX'!B70", "Link to index")</f>
        <v>Link to index</v>
      </c>
    </row>
    <row r="2" spans="1:19" ht="15.75" customHeight="1" x14ac:dyDescent="0.25">
      <c r="A2" s="287" t="s">
        <v>351</v>
      </c>
      <c r="B2" s="286"/>
      <c r="C2" s="286"/>
      <c r="D2" s="286"/>
      <c r="E2" s="286"/>
      <c r="F2" s="286"/>
      <c r="G2" s="286"/>
      <c r="H2" s="286"/>
      <c r="I2" s="286"/>
      <c r="J2" s="286"/>
      <c r="K2" s="286"/>
      <c r="L2" s="286"/>
      <c r="M2" s="286"/>
      <c r="N2" s="286"/>
      <c r="O2" s="286"/>
      <c r="P2" s="286"/>
      <c r="Q2" s="286"/>
      <c r="R2" s="286"/>
      <c r="S2" s="286"/>
    </row>
    <row r="3" spans="1:19" ht="15.75" customHeight="1" x14ac:dyDescent="0.25">
      <c r="A3" s="287" t="s">
        <v>88</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144">
        <v>15.06704</v>
      </c>
      <c r="C7" s="10" t="s">
        <v>159</v>
      </c>
      <c r="D7" s="144">
        <v>328.43</v>
      </c>
      <c r="E7" s="10" t="s">
        <v>159</v>
      </c>
      <c r="F7" s="144">
        <v>11.88364</v>
      </c>
      <c r="G7" s="10" t="s">
        <v>159</v>
      </c>
      <c r="H7" s="144">
        <v>243.07769999999999</v>
      </c>
      <c r="I7" s="10" t="s">
        <v>159</v>
      </c>
      <c r="J7" s="144">
        <v>72.184470000000005</v>
      </c>
      <c r="K7" s="10" t="s">
        <v>159</v>
      </c>
      <c r="L7" s="144">
        <v>26.993600000000001</v>
      </c>
      <c r="M7" s="10" t="s">
        <v>159</v>
      </c>
      <c r="N7" s="144">
        <v>311.07479999999998</v>
      </c>
      <c r="O7" s="10" t="s">
        <v>159</v>
      </c>
      <c r="P7" s="144">
        <v>140.774</v>
      </c>
      <c r="Q7" s="10" t="s">
        <v>159</v>
      </c>
      <c r="R7" s="144">
        <v>1149.48525</v>
      </c>
      <c r="S7" s="10" t="s">
        <v>159</v>
      </c>
    </row>
    <row r="8" spans="1:19" x14ac:dyDescent="0.25">
      <c r="A8" s="12" t="s">
        <v>171</v>
      </c>
      <c r="B8" s="144">
        <v>15.715825000000001</v>
      </c>
      <c r="C8" s="10" t="s">
        <v>159</v>
      </c>
      <c r="D8" s="144">
        <v>342.29599999999999</v>
      </c>
      <c r="E8" s="10" t="s">
        <v>159</v>
      </c>
      <c r="F8" s="144">
        <v>14.577999999999999</v>
      </c>
      <c r="G8" s="10" t="s">
        <v>159</v>
      </c>
      <c r="H8" s="144">
        <v>235.67519999999999</v>
      </c>
      <c r="I8" s="10" t="s">
        <v>159</v>
      </c>
      <c r="J8" s="144">
        <v>71.620999999999995</v>
      </c>
      <c r="K8" s="10" t="s">
        <v>159</v>
      </c>
      <c r="L8" s="144">
        <v>25.582000000000001</v>
      </c>
      <c r="M8" s="10" t="s">
        <v>159</v>
      </c>
      <c r="N8" s="144">
        <v>316.83199999999999</v>
      </c>
      <c r="O8" s="10" t="s">
        <v>159</v>
      </c>
      <c r="P8" s="144">
        <v>158.72999999999999</v>
      </c>
      <c r="Q8" s="10" t="s">
        <v>159</v>
      </c>
      <c r="R8" s="144">
        <v>1181.030025</v>
      </c>
      <c r="S8" s="10" t="s">
        <v>159</v>
      </c>
    </row>
    <row r="9" spans="1:19" x14ac:dyDescent="0.25">
      <c r="A9" s="12" t="s">
        <v>172</v>
      </c>
      <c r="B9" s="144">
        <v>14.808</v>
      </c>
      <c r="C9" s="10" t="s">
        <v>159</v>
      </c>
      <c r="D9" s="144">
        <v>351.80200000000002</v>
      </c>
      <c r="E9" s="10" t="s">
        <v>159</v>
      </c>
      <c r="F9" s="144">
        <v>13.984</v>
      </c>
      <c r="G9" s="10" t="s">
        <v>159</v>
      </c>
      <c r="H9" s="144">
        <v>236.39500000000001</v>
      </c>
      <c r="I9" s="10" t="s">
        <v>159</v>
      </c>
      <c r="J9" s="144">
        <v>70.873000000000005</v>
      </c>
      <c r="K9" s="10" t="s">
        <v>159</v>
      </c>
      <c r="L9" s="144">
        <v>19.091000000000001</v>
      </c>
      <c r="M9" s="10" t="s">
        <v>159</v>
      </c>
      <c r="N9" s="144">
        <v>287.98140000000001</v>
      </c>
      <c r="O9" s="10" t="s">
        <v>159</v>
      </c>
      <c r="P9" s="144">
        <v>158.244</v>
      </c>
      <c r="Q9" s="10" t="s">
        <v>159</v>
      </c>
      <c r="R9" s="144">
        <v>1153.1784</v>
      </c>
      <c r="S9" s="10" t="s">
        <v>159</v>
      </c>
    </row>
    <row r="10" spans="1:19" x14ac:dyDescent="0.25">
      <c r="A10" s="12" t="s">
        <v>173</v>
      </c>
      <c r="B10" s="144">
        <v>15.456</v>
      </c>
      <c r="C10" s="10" t="s">
        <v>159</v>
      </c>
      <c r="D10" s="144">
        <v>363.10300000000001</v>
      </c>
      <c r="E10" s="10" t="s">
        <v>159</v>
      </c>
      <c r="F10" s="144">
        <v>15.131</v>
      </c>
      <c r="G10" s="10" t="s">
        <v>159</v>
      </c>
      <c r="H10" s="144">
        <v>259.22699999999998</v>
      </c>
      <c r="I10" s="10" t="s">
        <v>159</v>
      </c>
      <c r="J10" s="144">
        <v>76.126000000000005</v>
      </c>
      <c r="K10" s="10" t="s">
        <v>159</v>
      </c>
      <c r="L10" s="144">
        <v>18.933</v>
      </c>
      <c r="M10" s="10" t="s">
        <v>159</v>
      </c>
      <c r="N10" s="144">
        <v>298.94299999999998</v>
      </c>
      <c r="O10" s="10" t="s">
        <v>159</v>
      </c>
      <c r="P10" s="144">
        <v>165.98500000000001</v>
      </c>
      <c r="Q10" s="10" t="s">
        <v>159</v>
      </c>
      <c r="R10" s="144">
        <v>1212.904</v>
      </c>
      <c r="S10" s="10" t="s">
        <v>159</v>
      </c>
    </row>
    <row r="11" spans="1:19" x14ac:dyDescent="0.25">
      <c r="A11" s="12" t="s">
        <v>174</v>
      </c>
      <c r="B11" s="144">
        <v>15.760999999999999</v>
      </c>
      <c r="C11" s="10" t="s">
        <v>159</v>
      </c>
      <c r="D11" s="144">
        <v>372.077</v>
      </c>
      <c r="E11" s="10" t="s">
        <v>159</v>
      </c>
      <c r="F11" s="144">
        <v>14.645200000000001</v>
      </c>
      <c r="G11" s="10" t="s">
        <v>159</v>
      </c>
      <c r="H11" s="144">
        <v>304.995</v>
      </c>
      <c r="I11" s="10" t="s">
        <v>159</v>
      </c>
      <c r="J11" s="144">
        <v>80.173000000000002</v>
      </c>
      <c r="K11" s="10" t="s">
        <v>159</v>
      </c>
      <c r="L11" s="144">
        <v>18.898</v>
      </c>
      <c r="M11" s="10" t="s">
        <v>159</v>
      </c>
      <c r="N11" s="144">
        <v>312.55900000000003</v>
      </c>
      <c r="O11" s="10" t="s">
        <v>159</v>
      </c>
      <c r="P11" s="144">
        <v>177.91</v>
      </c>
      <c r="Q11" s="10" t="s">
        <v>159</v>
      </c>
      <c r="R11" s="144">
        <v>1297.0182</v>
      </c>
      <c r="S11" s="10" t="s">
        <v>159</v>
      </c>
    </row>
    <row r="12" spans="1:19" x14ac:dyDescent="0.25">
      <c r="A12" s="12" t="s">
        <v>175</v>
      </c>
      <c r="B12" s="144">
        <v>15.981999999999999</v>
      </c>
      <c r="C12" s="10" t="s">
        <v>159</v>
      </c>
      <c r="D12" s="144">
        <v>366.23500000000001</v>
      </c>
      <c r="E12" s="10" t="s">
        <v>159</v>
      </c>
      <c r="F12" s="144">
        <v>14.313800000000001</v>
      </c>
      <c r="G12" s="10" t="s">
        <v>159</v>
      </c>
      <c r="H12" s="144">
        <v>309.738</v>
      </c>
      <c r="I12" s="10" t="s">
        <v>159</v>
      </c>
      <c r="J12" s="144">
        <v>83.034999999999997</v>
      </c>
      <c r="K12" s="10" t="s">
        <v>159</v>
      </c>
      <c r="L12" s="144">
        <v>19.098370858999999</v>
      </c>
      <c r="M12" s="10" t="s">
        <v>159</v>
      </c>
      <c r="N12" s="144">
        <v>315.245</v>
      </c>
      <c r="O12" s="10" t="s">
        <v>159</v>
      </c>
      <c r="P12" s="144">
        <v>182.94</v>
      </c>
      <c r="Q12" s="10" t="s">
        <v>159</v>
      </c>
      <c r="R12" s="144">
        <v>1306.587170859</v>
      </c>
      <c r="S12" s="10" t="s">
        <v>159</v>
      </c>
    </row>
    <row r="13" spans="1:19" x14ac:dyDescent="0.25">
      <c r="A13" s="12" t="s">
        <v>176</v>
      </c>
      <c r="B13" s="144">
        <v>17.498000000000001</v>
      </c>
      <c r="C13" s="10" t="s">
        <v>159</v>
      </c>
      <c r="D13" s="144">
        <v>453.28100000000001</v>
      </c>
      <c r="E13" s="10" t="s">
        <v>159</v>
      </c>
      <c r="F13" s="144">
        <v>14.186999999999999</v>
      </c>
      <c r="G13" s="10" t="s">
        <v>159</v>
      </c>
      <c r="H13" s="144">
        <v>310.62900000000002</v>
      </c>
      <c r="I13" s="10" t="s">
        <v>159</v>
      </c>
      <c r="J13" s="144">
        <v>90.641999999999996</v>
      </c>
      <c r="K13" s="10" t="s">
        <v>159</v>
      </c>
      <c r="L13" s="144">
        <v>20.511911999999999</v>
      </c>
      <c r="M13" s="10" t="s">
        <v>159</v>
      </c>
      <c r="N13" s="144">
        <v>332.298</v>
      </c>
      <c r="O13" s="10" t="s">
        <v>159</v>
      </c>
      <c r="P13" s="144">
        <v>188.14500000000001</v>
      </c>
      <c r="Q13" s="10" t="s">
        <v>159</v>
      </c>
      <c r="R13" s="144">
        <v>1427.191912</v>
      </c>
      <c r="S13" s="10" t="s">
        <v>159</v>
      </c>
    </row>
    <row r="14" spans="1:19" x14ac:dyDescent="0.25">
      <c r="A14" s="12" t="s">
        <v>177</v>
      </c>
      <c r="B14" s="144">
        <v>17.739000000000001</v>
      </c>
      <c r="C14" s="10" t="s">
        <v>159</v>
      </c>
      <c r="D14" s="144">
        <v>460.108</v>
      </c>
      <c r="E14" s="10" t="s">
        <v>159</v>
      </c>
      <c r="F14" s="144">
        <v>13.381018662000001</v>
      </c>
      <c r="G14" s="10" t="s">
        <v>181</v>
      </c>
      <c r="H14" s="144">
        <v>313.73399999999998</v>
      </c>
      <c r="I14" s="10" t="s">
        <v>159</v>
      </c>
      <c r="J14" s="144">
        <v>91.167000000000002</v>
      </c>
      <c r="K14" s="10" t="s">
        <v>159</v>
      </c>
      <c r="L14" s="144">
        <v>21.217732000000002</v>
      </c>
      <c r="M14" s="10" t="s">
        <v>180</v>
      </c>
      <c r="N14" s="144">
        <v>334.18099999999998</v>
      </c>
      <c r="O14" s="10" t="s">
        <v>352</v>
      </c>
      <c r="P14" s="144">
        <v>188.29300000000001</v>
      </c>
      <c r="Q14" s="10" t="s">
        <v>159</v>
      </c>
      <c r="R14" s="144">
        <v>1439.8207506619999</v>
      </c>
      <c r="S14" s="10" t="s">
        <v>181</v>
      </c>
    </row>
    <row r="15" spans="1:19" x14ac:dyDescent="0.25">
      <c r="A15" s="12" t="s">
        <v>178</v>
      </c>
      <c r="B15" s="144">
        <v>18.468</v>
      </c>
      <c r="C15" s="10" t="s">
        <v>159</v>
      </c>
      <c r="D15" s="144">
        <v>497.19799999999998</v>
      </c>
      <c r="E15" s="10" t="s">
        <v>159</v>
      </c>
      <c r="F15" s="144">
        <v>13.222</v>
      </c>
      <c r="G15" s="10" t="s">
        <v>181</v>
      </c>
      <c r="H15" s="144">
        <v>333.214</v>
      </c>
      <c r="I15" s="10" t="s">
        <v>159</v>
      </c>
      <c r="J15" s="144">
        <v>98.427000000000007</v>
      </c>
      <c r="K15" s="10" t="s">
        <v>159</v>
      </c>
      <c r="L15" s="144">
        <v>22.687999999999999</v>
      </c>
      <c r="M15" s="10" t="s">
        <v>159</v>
      </c>
      <c r="N15" s="144">
        <v>366.40300000000002</v>
      </c>
      <c r="O15" s="10" t="s">
        <v>159</v>
      </c>
      <c r="P15" s="144">
        <v>210.46100000000001</v>
      </c>
      <c r="Q15" s="10" t="s">
        <v>159</v>
      </c>
      <c r="R15" s="144">
        <v>1560.0809999999999</v>
      </c>
      <c r="S15" s="10" t="s">
        <v>181</v>
      </c>
    </row>
    <row r="16" spans="1:19" x14ac:dyDescent="0.25">
      <c r="A16" s="12" t="s">
        <v>182</v>
      </c>
      <c r="B16" s="144">
        <v>18.102</v>
      </c>
      <c r="C16" s="10" t="s">
        <v>159</v>
      </c>
      <c r="D16" s="144">
        <v>505.86</v>
      </c>
      <c r="E16" s="10" t="s">
        <v>159</v>
      </c>
      <c r="F16" s="144">
        <v>13.205</v>
      </c>
      <c r="G16" s="10" t="s">
        <v>181</v>
      </c>
      <c r="H16" s="144">
        <v>340.202</v>
      </c>
      <c r="I16" s="10" t="s">
        <v>159</v>
      </c>
      <c r="J16" s="144">
        <v>100.491</v>
      </c>
      <c r="K16" s="10" t="s">
        <v>159</v>
      </c>
      <c r="L16" s="144">
        <v>22.89</v>
      </c>
      <c r="M16" s="10" t="s">
        <v>159</v>
      </c>
      <c r="N16" s="144">
        <v>377.53199999999998</v>
      </c>
      <c r="O16" s="10" t="s">
        <v>159</v>
      </c>
      <c r="P16" s="144">
        <v>222.65600000000001</v>
      </c>
      <c r="Q16" s="10" t="s">
        <v>159</v>
      </c>
      <c r="R16" s="144">
        <v>1600.9380000000001</v>
      </c>
      <c r="S16" s="10" t="s">
        <v>181</v>
      </c>
    </row>
    <row r="17" spans="1:19" x14ac:dyDescent="0.25">
      <c r="A17" s="12" t="s">
        <v>183</v>
      </c>
      <c r="B17" s="144">
        <v>17.850000000000001</v>
      </c>
      <c r="C17" s="10" t="s">
        <v>159</v>
      </c>
      <c r="D17" s="144">
        <v>514.59</v>
      </c>
      <c r="E17" s="10" t="s">
        <v>159</v>
      </c>
      <c r="F17" s="144">
        <v>13.654</v>
      </c>
      <c r="G17" s="10" t="s">
        <v>181</v>
      </c>
      <c r="H17" s="144">
        <v>351.37400000000002</v>
      </c>
      <c r="I17" s="10" t="s">
        <v>159</v>
      </c>
      <c r="J17" s="144">
        <v>100.666</v>
      </c>
      <c r="K17" s="10" t="s">
        <v>159</v>
      </c>
      <c r="L17" s="144">
        <v>22.931999999999999</v>
      </c>
      <c r="M17" s="10" t="s">
        <v>159</v>
      </c>
      <c r="N17" s="144">
        <v>377.07600000000002</v>
      </c>
      <c r="O17" s="10" t="s">
        <v>159</v>
      </c>
      <c r="P17" s="144">
        <v>228.755</v>
      </c>
      <c r="Q17" s="10" t="s">
        <v>159</v>
      </c>
      <c r="R17" s="144">
        <v>1626.8969999999999</v>
      </c>
      <c r="S17" s="10" t="s">
        <v>181</v>
      </c>
    </row>
    <row r="18" spans="1:19" x14ac:dyDescent="0.25">
      <c r="A18" s="12" t="s">
        <v>184</v>
      </c>
      <c r="B18" s="144">
        <v>18.193000000000001</v>
      </c>
      <c r="C18" s="10" t="s">
        <v>159</v>
      </c>
      <c r="D18" s="144">
        <v>526.58600000000001</v>
      </c>
      <c r="E18" s="10" t="s">
        <v>159</v>
      </c>
      <c r="F18" s="144">
        <v>16.02281</v>
      </c>
      <c r="G18" s="10" t="s">
        <v>181</v>
      </c>
      <c r="H18" s="144">
        <v>362.66199999999998</v>
      </c>
      <c r="I18" s="10" t="s">
        <v>159</v>
      </c>
      <c r="J18" s="144">
        <v>99.379000000000005</v>
      </c>
      <c r="K18" s="10" t="s">
        <v>159</v>
      </c>
      <c r="L18" s="144">
        <v>29.163</v>
      </c>
      <c r="M18" s="10" t="s">
        <v>159</v>
      </c>
      <c r="N18" s="144">
        <v>389.36700000000002</v>
      </c>
      <c r="O18" s="10" t="s">
        <v>159</v>
      </c>
      <c r="P18" s="144">
        <v>241.4</v>
      </c>
      <c r="Q18" s="10" t="s">
        <v>159</v>
      </c>
      <c r="R18" s="144">
        <v>1682.7728099999999</v>
      </c>
      <c r="S18" s="10" t="s">
        <v>181</v>
      </c>
    </row>
    <row r="19" spans="1:19" x14ac:dyDescent="0.25">
      <c r="A19" s="12" t="s">
        <v>185</v>
      </c>
      <c r="B19" s="144">
        <v>18.670999999999999</v>
      </c>
      <c r="C19" s="10" t="s">
        <v>159</v>
      </c>
      <c r="D19" s="144">
        <v>526.16700000000003</v>
      </c>
      <c r="E19" s="10" t="s">
        <v>159</v>
      </c>
      <c r="F19" s="144">
        <v>15.949540000000001</v>
      </c>
      <c r="G19" s="10" t="s">
        <v>181</v>
      </c>
      <c r="H19" s="144">
        <v>389.125</v>
      </c>
      <c r="I19" s="10" t="s">
        <v>159</v>
      </c>
      <c r="J19" s="144">
        <v>99.138999999999996</v>
      </c>
      <c r="K19" s="10" t="s">
        <v>159</v>
      </c>
      <c r="L19" s="144">
        <v>30.478000000000002</v>
      </c>
      <c r="M19" s="10" t="s">
        <v>159</v>
      </c>
      <c r="N19" s="144">
        <v>405.35399999999998</v>
      </c>
      <c r="O19" s="10" t="s">
        <v>159</v>
      </c>
      <c r="P19" s="144">
        <v>264.71699999999998</v>
      </c>
      <c r="Q19" s="10" t="s">
        <v>159</v>
      </c>
      <c r="R19" s="144">
        <v>1749.6005399999999</v>
      </c>
      <c r="S19" s="10" t="s">
        <v>181</v>
      </c>
    </row>
    <row r="20" spans="1:19" x14ac:dyDescent="0.25">
      <c r="A20" s="12" t="s">
        <v>186</v>
      </c>
      <c r="B20" s="144">
        <v>19.843</v>
      </c>
      <c r="C20" s="10" t="s">
        <v>159</v>
      </c>
      <c r="D20" s="144">
        <v>565.20399999999995</v>
      </c>
      <c r="E20" s="10" t="s">
        <v>159</v>
      </c>
      <c r="F20" s="144">
        <v>16.327999999999999</v>
      </c>
      <c r="G20" s="10" t="s">
        <v>181</v>
      </c>
      <c r="H20" s="144">
        <v>406.02936486999999</v>
      </c>
      <c r="I20" s="10" t="s">
        <v>159</v>
      </c>
      <c r="J20" s="144">
        <v>104.774</v>
      </c>
      <c r="K20" s="10" t="s">
        <v>159</v>
      </c>
      <c r="L20" s="144">
        <v>31.901</v>
      </c>
      <c r="M20" s="10" t="s">
        <v>159</v>
      </c>
      <c r="N20" s="144">
        <v>425.89</v>
      </c>
      <c r="O20" s="10" t="s">
        <v>159</v>
      </c>
      <c r="P20" s="144">
        <v>285.99799999999999</v>
      </c>
      <c r="Q20" s="10" t="s">
        <v>159</v>
      </c>
      <c r="R20" s="144">
        <v>1855.96736487</v>
      </c>
      <c r="S20" s="10" t="s">
        <v>181</v>
      </c>
    </row>
    <row r="21" spans="1:19" x14ac:dyDescent="0.25">
      <c r="A21" s="12" t="s">
        <v>188</v>
      </c>
      <c r="B21" s="144">
        <v>20.664000000000001</v>
      </c>
      <c r="C21" s="10" t="s">
        <v>159</v>
      </c>
      <c r="D21" s="144">
        <v>619.48699999999997</v>
      </c>
      <c r="E21" s="10" t="s">
        <v>159</v>
      </c>
      <c r="F21" s="144">
        <v>17.59291</v>
      </c>
      <c r="G21" s="10" t="s">
        <v>181</v>
      </c>
      <c r="H21" s="144">
        <v>438.43599999999998</v>
      </c>
      <c r="I21" s="10" t="s">
        <v>159</v>
      </c>
      <c r="J21" s="144">
        <v>110.762</v>
      </c>
      <c r="K21" s="10" t="s">
        <v>159</v>
      </c>
      <c r="L21" s="144">
        <v>30.96</v>
      </c>
      <c r="M21" s="10" t="s">
        <v>159</v>
      </c>
      <c r="N21" s="144">
        <v>439.62700000000001</v>
      </c>
      <c r="O21" s="10" t="s">
        <v>159</v>
      </c>
      <c r="P21" s="144">
        <v>318.46238160000001</v>
      </c>
      <c r="Q21" s="10" t="s">
        <v>159</v>
      </c>
      <c r="R21" s="144">
        <v>1995.9912916000001</v>
      </c>
      <c r="S21" s="10" t="s">
        <v>181</v>
      </c>
    </row>
    <row r="22" spans="1:19" x14ac:dyDescent="0.25">
      <c r="A22" s="12" t="s">
        <v>189</v>
      </c>
      <c r="B22" s="144">
        <v>21.606000000000002</v>
      </c>
      <c r="C22" s="10" t="s">
        <v>159</v>
      </c>
      <c r="D22" s="144">
        <v>124.867</v>
      </c>
      <c r="E22" s="10" t="s">
        <v>181</v>
      </c>
      <c r="F22" s="144">
        <v>18.364999999999998</v>
      </c>
      <c r="G22" s="10" t="s">
        <v>181</v>
      </c>
      <c r="H22" s="144">
        <v>434.93599999999998</v>
      </c>
      <c r="I22" s="10" t="s">
        <v>159</v>
      </c>
      <c r="J22" s="144">
        <v>108.794</v>
      </c>
      <c r="K22" s="10" t="s">
        <v>159</v>
      </c>
      <c r="L22" s="144">
        <v>35.819000000000003</v>
      </c>
      <c r="M22" s="10" t="s">
        <v>159</v>
      </c>
      <c r="N22" s="144">
        <v>436.75871904399997</v>
      </c>
      <c r="O22" s="10" t="s">
        <v>159</v>
      </c>
      <c r="P22" s="144">
        <v>308.53100000000001</v>
      </c>
      <c r="Q22" s="10" t="s">
        <v>159</v>
      </c>
      <c r="R22" s="144">
        <v>1489.676719044</v>
      </c>
      <c r="S22" s="10" t="s">
        <v>181</v>
      </c>
    </row>
    <row r="23" spans="1:19" x14ac:dyDescent="0.25">
      <c r="A23" s="12" t="s">
        <v>190</v>
      </c>
      <c r="B23" s="144">
        <v>19.416</v>
      </c>
      <c r="C23" s="10" t="s">
        <v>159</v>
      </c>
      <c r="D23" s="144">
        <v>455.63099999999997</v>
      </c>
      <c r="E23" s="10" t="s">
        <v>159</v>
      </c>
      <c r="F23" s="144">
        <v>17.539000000000001</v>
      </c>
      <c r="G23" s="10" t="s">
        <v>181</v>
      </c>
      <c r="H23" s="144">
        <v>417.04899999999998</v>
      </c>
      <c r="I23" s="10" t="s">
        <v>159</v>
      </c>
      <c r="J23" s="144">
        <v>106.892</v>
      </c>
      <c r="K23" s="10" t="s">
        <v>159</v>
      </c>
      <c r="L23" s="144">
        <v>33.374000000000002</v>
      </c>
      <c r="M23" s="10" t="s">
        <v>159</v>
      </c>
      <c r="N23" s="144">
        <v>425.34100000000001</v>
      </c>
      <c r="O23" s="10" t="s">
        <v>159</v>
      </c>
      <c r="P23" s="144">
        <v>299.92899999999997</v>
      </c>
      <c r="Q23" s="10" t="s">
        <v>159</v>
      </c>
      <c r="R23" s="144">
        <v>1775.171</v>
      </c>
      <c r="S23" s="10" t="s">
        <v>181</v>
      </c>
    </row>
    <row r="24" spans="1:19" x14ac:dyDescent="0.25">
      <c r="A24" s="12" t="s">
        <v>191</v>
      </c>
      <c r="B24" s="144">
        <v>21.224</v>
      </c>
      <c r="C24" s="10" t="s">
        <v>159</v>
      </c>
      <c r="D24" s="144">
        <v>501.21300000000002</v>
      </c>
      <c r="E24" s="10" t="s">
        <v>159</v>
      </c>
      <c r="F24" s="144">
        <v>20.050108000000002</v>
      </c>
      <c r="G24" s="10" t="s">
        <v>181</v>
      </c>
      <c r="H24" s="144">
        <v>457.16899999999998</v>
      </c>
      <c r="I24" s="10" t="s">
        <v>159</v>
      </c>
      <c r="J24" s="144">
        <v>118.3</v>
      </c>
      <c r="K24" s="10" t="s">
        <v>159</v>
      </c>
      <c r="L24" s="144">
        <v>36.274999999999999</v>
      </c>
      <c r="M24" s="10" t="s">
        <v>159</v>
      </c>
      <c r="N24" s="144">
        <v>479.51900000000001</v>
      </c>
      <c r="O24" s="10" t="s">
        <v>159</v>
      </c>
      <c r="P24" s="144">
        <v>334.51900000000001</v>
      </c>
      <c r="Q24" s="10" t="s">
        <v>159</v>
      </c>
      <c r="R24" s="144">
        <v>1968.269108</v>
      </c>
      <c r="S24" s="10" t="s">
        <v>181</v>
      </c>
    </row>
    <row r="25" spans="1:19" x14ac:dyDescent="0.25">
      <c r="A25" s="12" t="s">
        <v>192</v>
      </c>
      <c r="B25" s="144">
        <v>24.105</v>
      </c>
      <c r="C25" s="10" t="s">
        <v>159</v>
      </c>
      <c r="D25" s="144">
        <v>536.57399999999996</v>
      </c>
      <c r="E25" s="10" t="s">
        <v>159</v>
      </c>
      <c r="F25" s="144">
        <v>30.659891999999999</v>
      </c>
      <c r="G25" s="10" t="s">
        <v>181</v>
      </c>
      <c r="H25" s="144">
        <v>494.20400000000001</v>
      </c>
      <c r="I25" s="10" t="s">
        <v>159</v>
      </c>
      <c r="J25" s="144">
        <v>131.08699999999999</v>
      </c>
      <c r="K25" s="10" t="s">
        <v>198</v>
      </c>
      <c r="L25" s="144">
        <v>44.106999999999999</v>
      </c>
      <c r="M25" s="10" t="s">
        <v>159</v>
      </c>
      <c r="N25" s="144">
        <v>527.30600000000004</v>
      </c>
      <c r="O25" s="10" t="s">
        <v>159</v>
      </c>
      <c r="P25" s="144">
        <v>365.61799999999999</v>
      </c>
      <c r="Q25" s="10" t="s">
        <v>229</v>
      </c>
      <c r="R25" s="144">
        <v>2153.6608919999999</v>
      </c>
      <c r="S25" s="10" t="s">
        <v>181</v>
      </c>
    </row>
    <row r="26" spans="1:19" x14ac:dyDescent="0.25">
      <c r="A26" s="12" t="s">
        <v>193</v>
      </c>
      <c r="B26" s="144">
        <v>22.516999999999999</v>
      </c>
      <c r="C26" s="10" t="s">
        <v>159</v>
      </c>
      <c r="D26" s="144">
        <v>489.90467553000002</v>
      </c>
      <c r="E26" s="10" t="s">
        <v>159</v>
      </c>
      <c r="F26" s="144">
        <v>37.064844000000001</v>
      </c>
      <c r="G26" s="10" t="s">
        <v>181</v>
      </c>
      <c r="H26" s="144">
        <v>402.08300000000003</v>
      </c>
      <c r="I26" s="10" t="s">
        <v>159</v>
      </c>
      <c r="J26" s="144">
        <v>119.371691</v>
      </c>
      <c r="K26" s="10" t="s">
        <v>159</v>
      </c>
      <c r="L26" s="144">
        <v>37.484000000000002</v>
      </c>
      <c r="M26" s="10" t="s">
        <v>159</v>
      </c>
      <c r="N26" s="144">
        <v>489.99043099800002</v>
      </c>
      <c r="O26" s="10" t="s">
        <v>159</v>
      </c>
      <c r="P26" s="144">
        <v>354.67500000000001</v>
      </c>
      <c r="Q26" s="10" t="s">
        <v>159</v>
      </c>
      <c r="R26" s="144">
        <v>1953.0906415280001</v>
      </c>
      <c r="S26" s="10" t="s">
        <v>181</v>
      </c>
    </row>
    <row r="27" spans="1:19" x14ac:dyDescent="0.25">
      <c r="A27" s="12" t="s">
        <v>194</v>
      </c>
      <c r="B27" s="144">
        <v>22.344000000000001</v>
      </c>
      <c r="C27" s="10" t="s">
        <v>159</v>
      </c>
      <c r="D27" s="144">
        <v>497.93299999999999</v>
      </c>
      <c r="E27" s="10" t="s">
        <v>159</v>
      </c>
      <c r="F27" s="144">
        <v>41.609293000000001</v>
      </c>
      <c r="G27" s="10" t="s">
        <v>181</v>
      </c>
      <c r="H27" s="144">
        <v>408.20600000000002</v>
      </c>
      <c r="I27" s="10" t="s">
        <v>159</v>
      </c>
      <c r="J27" s="144">
        <v>121.19210513</v>
      </c>
      <c r="K27" s="10" t="s">
        <v>159</v>
      </c>
      <c r="L27" s="144">
        <v>37.528179999999999</v>
      </c>
      <c r="M27" s="10" t="s">
        <v>159</v>
      </c>
      <c r="N27" s="144">
        <v>498.20667075</v>
      </c>
      <c r="O27" s="10" t="s">
        <v>353</v>
      </c>
      <c r="P27" s="144">
        <v>366.21899999999999</v>
      </c>
      <c r="Q27" s="10" t="s">
        <v>159</v>
      </c>
      <c r="R27" s="144">
        <v>1993.2382488799999</v>
      </c>
      <c r="S27" s="10" t="s">
        <v>181</v>
      </c>
    </row>
    <row r="28" spans="1:19" x14ac:dyDescent="0.25">
      <c r="A28" s="12" t="s">
        <v>196</v>
      </c>
      <c r="B28" s="144">
        <v>21.335999999999999</v>
      </c>
      <c r="C28" s="10" t="s">
        <v>159</v>
      </c>
      <c r="D28" s="144">
        <v>543.67499999999995</v>
      </c>
      <c r="E28" s="10" t="s">
        <v>258</v>
      </c>
      <c r="F28" s="144">
        <v>46.434660000000001</v>
      </c>
      <c r="G28" s="10" t="s">
        <v>181</v>
      </c>
      <c r="H28" s="144">
        <v>437.18400000000003</v>
      </c>
      <c r="I28" s="10" t="s">
        <v>159</v>
      </c>
      <c r="J28" s="144">
        <v>127.401</v>
      </c>
      <c r="K28" s="10" t="s">
        <v>159</v>
      </c>
      <c r="L28" s="144">
        <v>40.332000000000001</v>
      </c>
      <c r="M28" s="10" t="s">
        <v>159</v>
      </c>
      <c r="N28" s="144">
        <v>530.44161474999999</v>
      </c>
      <c r="O28" s="10" t="s">
        <v>259</v>
      </c>
      <c r="P28" s="144">
        <v>391.49900000000002</v>
      </c>
      <c r="Q28" s="10" t="s">
        <v>159</v>
      </c>
      <c r="R28" s="144">
        <v>2138.3032747500001</v>
      </c>
      <c r="S28" s="10" t="s">
        <v>181</v>
      </c>
    </row>
    <row r="29" spans="1:19" x14ac:dyDescent="0.25">
      <c r="A29" s="12" t="s">
        <v>197</v>
      </c>
      <c r="B29" s="144">
        <v>20.100000000000001</v>
      </c>
      <c r="C29" s="10" t="s">
        <v>159</v>
      </c>
      <c r="D29" s="144">
        <v>511.096</v>
      </c>
      <c r="E29" s="10" t="s">
        <v>159</v>
      </c>
      <c r="F29" s="144">
        <v>42.457456000000001</v>
      </c>
      <c r="G29" s="10" t="s">
        <v>181</v>
      </c>
      <c r="H29" s="144">
        <v>410.45600827999999</v>
      </c>
      <c r="I29" s="10" t="s">
        <v>159</v>
      </c>
      <c r="J29" s="144">
        <v>119.562</v>
      </c>
      <c r="K29" s="10" t="s">
        <v>159</v>
      </c>
      <c r="L29" s="144">
        <v>38.476300000000002</v>
      </c>
      <c r="M29" s="10" t="s">
        <v>159</v>
      </c>
      <c r="N29" s="144">
        <v>499.62299999999999</v>
      </c>
      <c r="O29" s="10" t="s">
        <v>260</v>
      </c>
      <c r="P29" s="144">
        <v>361.45800000000003</v>
      </c>
      <c r="Q29" s="10" t="s">
        <v>159</v>
      </c>
      <c r="R29" s="144">
        <v>2003.22876428</v>
      </c>
      <c r="S29" s="10" t="s">
        <v>181</v>
      </c>
    </row>
    <row r="30" spans="1:19" x14ac:dyDescent="0.25">
      <c r="A30" s="12" t="s">
        <v>199</v>
      </c>
      <c r="B30" s="144">
        <v>20.481000000000002</v>
      </c>
      <c r="C30" s="10" t="s">
        <v>159</v>
      </c>
      <c r="D30" s="144">
        <v>542.07799999999997</v>
      </c>
      <c r="E30" s="10" t="s">
        <v>159</v>
      </c>
      <c r="F30" s="144">
        <v>47.935000000000002</v>
      </c>
      <c r="G30" s="10" t="s">
        <v>202</v>
      </c>
      <c r="H30" s="144">
        <v>432.98265291000001</v>
      </c>
      <c r="I30" s="10" t="s">
        <v>159</v>
      </c>
      <c r="J30" s="144">
        <v>124.241</v>
      </c>
      <c r="K30" s="10" t="s">
        <v>159</v>
      </c>
      <c r="L30" s="144">
        <v>39.810861000000003</v>
      </c>
      <c r="M30" s="10" t="s">
        <v>159</v>
      </c>
      <c r="N30" s="144">
        <v>515.754539587865</v>
      </c>
      <c r="O30" s="10" t="s">
        <v>159</v>
      </c>
      <c r="P30" s="144">
        <v>372.05700000000002</v>
      </c>
      <c r="Q30" s="10" t="s">
        <v>201</v>
      </c>
      <c r="R30" s="144">
        <v>2095.34005349787</v>
      </c>
      <c r="S30" s="10" t="s">
        <v>202</v>
      </c>
    </row>
    <row r="31" spans="1:19" x14ac:dyDescent="0.25">
      <c r="A31" s="12" t="s">
        <v>200</v>
      </c>
      <c r="B31" s="144">
        <v>24.533999999999999</v>
      </c>
      <c r="C31" s="10" t="s">
        <v>261</v>
      </c>
      <c r="D31" s="144">
        <v>715.57</v>
      </c>
      <c r="E31" s="10" t="s">
        <v>261</v>
      </c>
      <c r="F31" s="144">
        <v>49.476999999999997</v>
      </c>
      <c r="G31" s="10" t="s">
        <v>335</v>
      </c>
      <c r="H31" s="144">
        <v>522.43352837999998</v>
      </c>
      <c r="I31" s="10" t="s">
        <v>261</v>
      </c>
      <c r="J31" s="144">
        <v>153.27600000000001</v>
      </c>
      <c r="K31" s="10" t="s">
        <v>261</v>
      </c>
      <c r="L31" s="144">
        <v>48.118426999999997</v>
      </c>
      <c r="M31" s="10" t="s">
        <v>354</v>
      </c>
      <c r="N31" s="144">
        <v>640.17508545909095</v>
      </c>
      <c r="O31" s="10" t="s">
        <v>261</v>
      </c>
      <c r="P31" s="144">
        <v>430.17200000000003</v>
      </c>
      <c r="Q31" s="10" t="s">
        <v>354</v>
      </c>
      <c r="R31" s="144">
        <v>2583.75604083909</v>
      </c>
      <c r="S31" s="10" t="s">
        <v>202</v>
      </c>
    </row>
    <row r="32" spans="1:19" x14ac:dyDescent="0.25">
      <c r="A32" s="15" t="s">
        <v>203</v>
      </c>
      <c r="B32" s="145">
        <v>22.7</v>
      </c>
      <c r="C32" s="14" t="s">
        <v>159</v>
      </c>
      <c r="D32" s="145">
        <v>718.51900000000001</v>
      </c>
      <c r="E32" s="14" t="s">
        <v>159</v>
      </c>
      <c r="F32" s="145">
        <v>48.57</v>
      </c>
      <c r="G32" s="14" t="s">
        <v>262</v>
      </c>
      <c r="H32" s="145">
        <v>551.99279329000001</v>
      </c>
      <c r="I32" s="14" t="s">
        <v>159</v>
      </c>
      <c r="J32" s="145">
        <v>159.881</v>
      </c>
      <c r="K32" s="14" t="s">
        <v>159</v>
      </c>
      <c r="L32" s="145">
        <v>52.952297999999999</v>
      </c>
      <c r="M32" s="14" t="s">
        <v>159</v>
      </c>
      <c r="N32" s="145">
        <v>649.821503432952</v>
      </c>
      <c r="O32" s="14" t="s">
        <v>159</v>
      </c>
      <c r="P32" s="145">
        <v>419.68</v>
      </c>
      <c r="Q32" s="14" t="s">
        <v>159</v>
      </c>
      <c r="R32" s="145">
        <v>2624.1165947229501</v>
      </c>
      <c r="S32" s="14" t="s">
        <v>159</v>
      </c>
    </row>
    <row r="34" spans="1:2" x14ac:dyDescent="0.25">
      <c r="A34" s="16" t="s">
        <v>204</v>
      </c>
      <c r="B34" s="16" t="s">
        <v>218</v>
      </c>
    </row>
    <row r="36" spans="1:2" x14ac:dyDescent="0.25">
      <c r="B36" s="16" t="s">
        <v>355</v>
      </c>
    </row>
    <row r="37" spans="1:2" x14ac:dyDescent="0.25">
      <c r="B37" s="16" t="s">
        <v>356</v>
      </c>
    </row>
    <row r="38" spans="1:2" x14ac:dyDescent="0.25">
      <c r="B38" s="16" t="s">
        <v>357</v>
      </c>
    </row>
    <row r="39" spans="1:2" x14ac:dyDescent="0.25">
      <c r="B39" s="16" t="s">
        <v>358</v>
      </c>
    </row>
    <row r="40" spans="1:2" x14ac:dyDescent="0.25">
      <c r="B40" s="16" t="s">
        <v>359</v>
      </c>
    </row>
    <row r="41" spans="1:2" x14ac:dyDescent="0.25">
      <c r="B41" s="16" t="s">
        <v>341</v>
      </c>
    </row>
    <row r="42" spans="1:2" x14ac:dyDescent="0.25">
      <c r="B42" s="16" t="s">
        <v>360</v>
      </c>
    </row>
    <row r="43" spans="1:2" x14ac:dyDescent="0.25">
      <c r="B43" s="16" t="s">
        <v>361</v>
      </c>
    </row>
    <row r="44" spans="1:2" x14ac:dyDescent="0.25">
      <c r="B44" s="16" t="s">
        <v>362</v>
      </c>
    </row>
    <row r="45" spans="1:2" x14ac:dyDescent="0.25">
      <c r="B45" s="16" t="s">
        <v>345</v>
      </c>
    </row>
    <row r="46" spans="1:2" x14ac:dyDescent="0.25">
      <c r="B46" s="16" t="s">
        <v>346</v>
      </c>
    </row>
    <row r="47" spans="1:2" x14ac:dyDescent="0.25">
      <c r="B47" s="16" t="s">
        <v>347</v>
      </c>
    </row>
    <row r="49" spans="1:2" x14ac:dyDescent="0.25">
      <c r="B49" s="16" t="s">
        <v>210</v>
      </c>
    </row>
    <row r="50" spans="1:2" x14ac:dyDescent="0.25">
      <c r="B50" s="16" t="s">
        <v>211</v>
      </c>
    </row>
    <row r="53" spans="1:2" x14ac:dyDescent="0.25">
      <c r="A53" s="17" t="str">
        <f>HYPERLINK("#'LOTTERIES 4'!A2", "&lt;&lt;&lt; Previous table")</f>
        <v>&lt;&lt;&lt; Previous table</v>
      </c>
    </row>
    <row r="54" spans="1:2" x14ac:dyDescent="0.25">
      <c r="A54" s="17" t="str">
        <f>HYPERLINK("#'LOTTERIES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S54"/>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HYPERLINK("#'INDEX'!B71", "Link to index")</f>
        <v>Link to index</v>
      </c>
    </row>
    <row r="2" spans="1:19" ht="15.75" customHeight="1" x14ac:dyDescent="0.25">
      <c r="A2" s="287" t="s">
        <v>363</v>
      </c>
      <c r="B2" s="286"/>
      <c r="C2" s="286"/>
      <c r="D2" s="286"/>
      <c r="E2" s="286"/>
      <c r="F2" s="286"/>
      <c r="G2" s="286"/>
      <c r="H2" s="286"/>
      <c r="I2" s="286"/>
      <c r="J2" s="286"/>
      <c r="K2" s="286"/>
      <c r="L2" s="286"/>
      <c r="M2" s="286"/>
      <c r="N2" s="286"/>
      <c r="O2" s="286"/>
      <c r="P2" s="286"/>
      <c r="Q2" s="286"/>
      <c r="R2" s="286"/>
      <c r="S2" s="286"/>
    </row>
    <row r="3" spans="1:19" ht="15.75" customHeight="1" x14ac:dyDescent="0.25">
      <c r="A3" s="287" t="s">
        <v>89</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146">
        <v>27.496159747634099</v>
      </c>
      <c r="C7" s="10" t="s">
        <v>159</v>
      </c>
      <c r="D7" s="146">
        <v>599.35884858044199</v>
      </c>
      <c r="E7" s="10" t="s">
        <v>159</v>
      </c>
      <c r="F7" s="146">
        <v>21.686705804416398</v>
      </c>
      <c r="G7" s="10" t="s">
        <v>159</v>
      </c>
      <c r="H7" s="146">
        <v>443.59763233438503</v>
      </c>
      <c r="I7" s="10" t="s">
        <v>159</v>
      </c>
      <c r="J7" s="146">
        <v>131.730964968454</v>
      </c>
      <c r="K7" s="10" t="s">
        <v>159</v>
      </c>
      <c r="L7" s="146">
        <v>49.261191167192401</v>
      </c>
      <c r="M7" s="10" t="s">
        <v>159</v>
      </c>
      <c r="N7" s="146">
        <v>567.68697728706604</v>
      </c>
      <c r="O7" s="10" t="s">
        <v>159</v>
      </c>
      <c r="P7" s="146">
        <v>256.90144794952698</v>
      </c>
      <c r="Q7" s="10" t="s">
        <v>159</v>
      </c>
      <c r="R7" s="146">
        <v>2097.7199278391199</v>
      </c>
      <c r="S7" s="10" t="s">
        <v>159</v>
      </c>
    </row>
    <row r="8" spans="1:19" x14ac:dyDescent="0.25">
      <c r="A8" s="12" t="s">
        <v>171</v>
      </c>
      <c r="B8" s="146">
        <v>27.508637708018199</v>
      </c>
      <c r="C8" s="10" t="s">
        <v>159</v>
      </c>
      <c r="D8" s="146">
        <v>599.14746142208799</v>
      </c>
      <c r="E8" s="10" t="s">
        <v>159</v>
      </c>
      <c r="F8" s="146">
        <v>25.517013615733699</v>
      </c>
      <c r="G8" s="10" t="s">
        <v>159</v>
      </c>
      <c r="H8" s="146">
        <v>412.52073585476597</v>
      </c>
      <c r="I8" s="10" t="s">
        <v>159</v>
      </c>
      <c r="J8" s="146">
        <v>125.363838124054</v>
      </c>
      <c r="K8" s="10" t="s">
        <v>159</v>
      </c>
      <c r="L8" s="146">
        <v>44.778175491679299</v>
      </c>
      <c r="M8" s="10" t="s">
        <v>159</v>
      </c>
      <c r="N8" s="146">
        <v>554.57583055975795</v>
      </c>
      <c r="O8" s="10" t="s">
        <v>159</v>
      </c>
      <c r="P8" s="146">
        <v>277.837534039334</v>
      </c>
      <c r="Q8" s="10" t="s">
        <v>159</v>
      </c>
      <c r="R8" s="146">
        <v>2067.2492268154301</v>
      </c>
      <c r="S8" s="10" t="s">
        <v>159</v>
      </c>
    </row>
    <row r="9" spans="1:19" x14ac:dyDescent="0.25">
      <c r="A9" s="12" t="s">
        <v>172</v>
      </c>
      <c r="B9" s="146">
        <v>25.571426865671601</v>
      </c>
      <c r="C9" s="10" t="s">
        <v>159</v>
      </c>
      <c r="D9" s="146">
        <v>607.51479701492497</v>
      </c>
      <c r="E9" s="10" t="s">
        <v>159</v>
      </c>
      <c r="F9" s="146">
        <v>24.1484895522388</v>
      </c>
      <c r="G9" s="10" t="s">
        <v>159</v>
      </c>
      <c r="H9" s="146">
        <v>408.22241044776098</v>
      </c>
      <c r="I9" s="10" t="s">
        <v>159</v>
      </c>
      <c r="J9" s="146">
        <v>122.38815074626901</v>
      </c>
      <c r="K9" s="10" t="s">
        <v>159</v>
      </c>
      <c r="L9" s="146">
        <v>32.967592537313401</v>
      </c>
      <c r="M9" s="10" t="s">
        <v>159</v>
      </c>
      <c r="N9" s="146">
        <v>497.30519373134302</v>
      </c>
      <c r="O9" s="10" t="s">
        <v>159</v>
      </c>
      <c r="P9" s="146">
        <v>273.26613134328397</v>
      </c>
      <c r="Q9" s="10" t="s">
        <v>159</v>
      </c>
      <c r="R9" s="146">
        <v>1991.3841922388101</v>
      </c>
      <c r="S9" s="10" t="s">
        <v>159</v>
      </c>
    </row>
    <row r="10" spans="1:19" x14ac:dyDescent="0.25">
      <c r="A10" s="12" t="s">
        <v>173</v>
      </c>
      <c r="B10" s="146">
        <v>26.690435820895502</v>
      </c>
      <c r="C10" s="10" t="s">
        <v>159</v>
      </c>
      <c r="D10" s="146">
        <v>627.03010597014895</v>
      </c>
      <c r="E10" s="10" t="s">
        <v>159</v>
      </c>
      <c r="F10" s="146">
        <v>26.1292044776119</v>
      </c>
      <c r="G10" s="10" t="s">
        <v>159</v>
      </c>
      <c r="H10" s="146">
        <v>447.65020746268698</v>
      </c>
      <c r="I10" s="10" t="s">
        <v>159</v>
      </c>
      <c r="J10" s="146">
        <v>131.459376119403</v>
      </c>
      <c r="K10" s="10" t="s">
        <v>159</v>
      </c>
      <c r="L10" s="146">
        <v>32.694747761194002</v>
      </c>
      <c r="M10" s="10" t="s">
        <v>159</v>
      </c>
      <c r="N10" s="146">
        <v>516.23440447761197</v>
      </c>
      <c r="O10" s="10" t="s">
        <v>159</v>
      </c>
      <c r="P10" s="146">
        <v>286.63379850746298</v>
      </c>
      <c r="Q10" s="10" t="s">
        <v>159</v>
      </c>
      <c r="R10" s="146">
        <v>2094.5222805970102</v>
      </c>
      <c r="S10" s="10" t="s">
        <v>159</v>
      </c>
    </row>
    <row r="11" spans="1:19" x14ac:dyDescent="0.25">
      <c r="A11" s="12" t="s">
        <v>174</v>
      </c>
      <c r="B11" s="146">
        <v>26.895983775811199</v>
      </c>
      <c r="C11" s="10" t="s">
        <v>159</v>
      </c>
      <c r="D11" s="146">
        <v>634.94555899705006</v>
      </c>
      <c r="E11" s="10" t="s">
        <v>159</v>
      </c>
      <c r="F11" s="146">
        <v>24.991882595870202</v>
      </c>
      <c r="G11" s="10" t="s">
        <v>159</v>
      </c>
      <c r="H11" s="146">
        <v>520.47081858407103</v>
      </c>
      <c r="I11" s="10" t="s">
        <v>159</v>
      </c>
      <c r="J11" s="146">
        <v>136.81439675516199</v>
      </c>
      <c r="K11" s="10" t="s">
        <v>159</v>
      </c>
      <c r="L11" s="146">
        <v>32.249241887905598</v>
      </c>
      <c r="M11" s="10" t="s">
        <v>159</v>
      </c>
      <c r="N11" s="146">
        <v>533.37870648967601</v>
      </c>
      <c r="O11" s="10" t="s">
        <v>159</v>
      </c>
      <c r="P11" s="146">
        <v>303.60157817109098</v>
      </c>
      <c r="Q11" s="10" t="s">
        <v>159</v>
      </c>
      <c r="R11" s="146">
        <v>2213.34816725664</v>
      </c>
      <c r="S11" s="10" t="s">
        <v>159</v>
      </c>
    </row>
    <row r="12" spans="1:19" x14ac:dyDescent="0.25">
      <c r="A12" s="12" t="s">
        <v>175</v>
      </c>
      <c r="B12" s="146">
        <v>26.644342939481302</v>
      </c>
      <c r="C12" s="10" t="s">
        <v>159</v>
      </c>
      <c r="D12" s="146">
        <v>610.56757204610903</v>
      </c>
      <c r="E12" s="10" t="s">
        <v>159</v>
      </c>
      <c r="F12" s="146">
        <v>23.8632083573487</v>
      </c>
      <c r="G12" s="10" t="s">
        <v>159</v>
      </c>
      <c r="H12" s="146">
        <v>516.37876945245</v>
      </c>
      <c r="I12" s="10" t="s">
        <v>159</v>
      </c>
      <c r="J12" s="146">
        <v>138.43154899135399</v>
      </c>
      <c r="K12" s="10" t="s">
        <v>159</v>
      </c>
      <c r="L12" s="146">
        <v>31.839791187122501</v>
      </c>
      <c r="M12" s="10" t="s">
        <v>159</v>
      </c>
      <c r="N12" s="146">
        <v>525.559747838617</v>
      </c>
      <c r="O12" s="10" t="s">
        <v>159</v>
      </c>
      <c r="P12" s="146">
        <v>304.98786743515802</v>
      </c>
      <c r="Q12" s="10" t="s">
        <v>159</v>
      </c>
      <c r="R12" s="146">
        <v>2178.27284824764</v>
      </c>
      <c r="S12" s="10" t="s">
        <v>159</v>
      </c>
    </row>
    <row r="13" spans="1:19" x14ac:dyDescent="0.25">
      <c r="A13" s="12" t="s">
        <v>176</v>
      </c>
      <c r="B13" s="146">
        <v>27.507046195652201</v>
      </c>
      <c r="C13" s="10" t="s">
        <v>159</v>
      </c>
      <c r="D13" s="146">
        <v>712.56265896739103</v>
      </c>
      <c r="E13" s="10" t="s">
        <v>159</v>
      </c>
      <c r="F13" s="146">
        <v>22.302118206521701</v>
      </c>
      <c r="G13" s="10" t="s">
        <v>159</v>
      </c>
      <c r="H13" s="146">
        <v>488.31216440217401</v>
      </c>
      <c r="I13" s="10" t="s">
        <v>159</v>
      </c>
      <c r="J13" s="146">
        <v>142.49020923913</v>
      </c>
      <c r="K13" s="10" t="s">
        <v>159</v>
      </c>
      <c r="L13" s="146">
        <v>32.2449486195652</v>
      </c>
      <c r="M13" s="10" t="s">
        <v>159</v>
      </c>
      <c r="N13" s="146">
        <v>522.37606793478301</v>
      </c>
      <c r="O13" s="10" t="s">
        <v>159</v>
      </c>
      <c r="P13" s="146">
        <v>295.76598505434799</v>
      </c>
      <c r="Q13" s="10" t="s">
        <v>159</v>
      </c>
      <c r="R13" s="146">
        <v>2243.56119861957</v>
      </c>
      <c r="S13" s="10" t="s">
        <v>159</v>
      </c>
    </row>
    <row r="14" spans="1:19" x14ac:dyDescent="0.25">
      <c r="A14" s="12" t="s">
        <v>177</v>
      </c>
      <c r="B14" s="146">
        <v>27.112315719947201</v>
      </c>
      <c r="C14" s="10" t="s">
        <v>159</v>
      </c>
      <c r="D14" s="146">
        <v>703.22979656538996</v>
      </c>
      <c r="E14" s="10" t="s">
        <v>159</v>
      </c>
      <c r="F14" s="146">
        <v>20.451570134655199</v>
      </c>
      <c r="G14" s="10" t="s">
        <v>181</v>
      </c>
      <c r="H14" s="146">
        <v>479.51154293262903</v>
      </c>
      <c r="I14" s="10" t="s">
        <v>159</v>
      </c>
      <c r="J14" s="146">
        <v>139.339787318362</v>
      </c>
      <c r="K14" s="10" t="s">
        <v>159</v>
      </c>
      <c r="L14" s="146">
        <v>32.429215223249699</v>
      </c>
      <c r="M14" s="10" t="s">
        <v>180</v>
      </c>
      <c r="N14" s="146">
        <v>510.76277014531001</v>
      </c>
      <c r="O14" s="10" t="s">
        <v>352</v>
      </c>
      <c r="P14" s="146">
        <v>287.78731968295898</v>
      </c>
      <c r="Q14" s="10" t="s">
        <v>159</v>
      </c>
      <c r="R14" s="146">
        <v>2200.6243177225001</v>
      </c>
      <c r="S14" s="10" t="s">
        <v>181</v>
      </c>
    </row>
    <row r="15" spans="1:19" x14ac:dyDescent="0.25">
      <c r="A15" s="12" t="s">
        <v>178</v>
      </c>
      <c r="B15" s="146">
        <v>27.394200000000001</v>
      </c>
      <c r="C15" s="10" t="s">
        <v>159</v>
      </c>
      <c r="D15" s="146">
        <v>737.51036666666698</v>
      </c>
      <c r="E15" s="10" t="s">
        <v>159</v>
      </c>
      <c r="F15" s="146">
        <v>19.612633333333299</v>
      </c>
      <c r="G15" s="10" t="s">
        <v>181</v>
      </c>
      <c r="H15" s="146">
        <v>494.26743333333297</v>
      </c>
      <c r="I15" s="10" t="s">
        <v>159</v>
      </c>
      <c r="J15" s="146">
        <v>146.00004999999999</v>
      </c>
      <c r="K15" s="10" t="s">
        <v>159</v>
      </c>
      <c r="L15" s="146">
        <v>33.653866666666701</v>
      </c>
      <c r="M15" s="10" t="s">
        <v>159</v>
      </c>
      <c r="N15" s="146">
        <v>543.49778333333302</v>
      </c>
      <c r="O15" s="10" t="s">
        <v>159</v>
      </c>
      <c r="P15" s="146">
        <v>312.18381666666698</v>
      </c>
      <c r="Q15" s="10" t="s">
        <v>159</v>
      </c>
      <c r="R15" s="146">
        <v>2314.1201500000002</v>
      </c>
      <c r="S15" s="10" t="s">
        <v>181</v>
      </c>
    </row>
    <row r="16" spans="1:19" x14ac:dyDescent="0.25">
      <c r="A16" s="12" t="s">
        <v>182</v>
      </c>
      <c r="B16" s="146">
        <v>26.212783479349199</v>
      </c>
      <c r="C16" s="10" t="s">
        <v>159</v>
      </c>
      <c r="D16" s="146">
        <v>732.51566958698402</v>
      </c>
      <c r="E16" s="10" t="s">
        <v>159</v>
      </c>
      <c r="F16" s="146">
        <v>19.121633291614501</v>
      </c>
      <c r="G16" s="10" t="s">
        <v>181</v>
      </c>
      <c r="H16" s="146">
        <v>492.63293366708399</v>
      </c>
      <c r="I16" s="10" t="s">
        <v>159</v>
      </c>
      <c r="J16" s="146">
        <v>145.51700500625799</v>
      </c>
      <c r="K16" s="10" t="s">
        <v>159</v>
      </c>
      <c r="L16" s="146">
        <v>33.1460951188986</v>
      </c>
      <c r="M16" s="10" t="s">
        <v>159</v>
      </c>
      <c r="N16" s="146">
        <v>546.68901627033802</v>
      </c>
      <c r="O16" s="10" t="s">
        <v>159</v>
      </c>
      <c r="P16" s="146">
        <v>322.41926408009999</v>
      </c>
      <c r="Q16" s="10" t="s">
        <v>159</v>
      </c>
      <c r="R16" s="146">
        <v>2318.2544005006298</v>
      </c>
      <c r="S16" s="10" t="s">
        <v>181</v>
      </c>
    </row>
    <row r="17" spans="1:19" x14ac:dyDescent="0.25">
      <c r="A17" s="12" t="s">
        <v>183</v>
      </c>
      <c r="B17" s="146">
        <v>25.247493887530599</v>
      </c>
      <c r="C17" s="10" t="s">
        <v>159</v>
      </c>
      <c r="D17" s="146">
        <v>727.84918092909504</v>
      </c>
      <c r="E17" s="10" t="s">
        <v>159</v>
      </c>
      <c r="F17" s="146">
        <v>19.312564792176001</v>
      </c>
      <c r="G17" s="10" t="s">
        <v>181</v>
      </c>
      <c r="H17" s="146">
        <v>496.99232029339902</v>
      </c>
      <c r="I17" s="10" t="s">
        <v>159</v>
      </c>
      <c r="J17" s="146">
        <v>142.38455012224901</v>
      </c>
      <c r="K17" s="10" t="s">
        <v>159</v>
      </c>
      <c r="L17" s="146">
        <v>32.435603911980401</v>
      </c>
      <c r="M17" s="10" t="s">
        <v>159</v>
      </c>
      <c r="N17" s="146">
        <v>533.34588264058698</v>
      </c>
      <c r="O17" s="10" t="s">
        <v>159</v>
      </c>
      <c r="P17" s="146">
        <v>323.556888753056</v>
      </c>
      <c r="Q17" s="10" t="s">
        <v>159</v>
      </c>
      <c r="R17" s="146">
        <v>2301.12448533007</v>
      </c>
      <c r="S17" s="10" t="s">
        <v>181</v>
      </c>
    </row>
    <row r="18" spans="1:19" x14ac:dyDescent="0.25">
      <c r="A18" s="12" t="s">
        <v>184</v>
      </c>
      <c r="B18" s="146">
        <v>24.9399300947867</v>
      </c>
      <c r="C18" s="10" t="s">
        <v>159</v>
      </c>
      <c r="D18" s="146">
        <v>721.87204028435997</v>
      </c>
      <c r="E18" s="10" t="s">
        <v>159</v>
      </c>
      <c r="F18" s="146">
        <v>21.964918447867301</v>
      </c>
      <c r="G18" s="10" t="s">
        <v>181</v>
      </c>
      <c r="H18" s="146">
        <v>497.15631990521302</v>
      </c>
      <c r="I18" s="10" t="s">
        <v>159</v>
      </c>
      <c r="J18" s="146">
        <v>136.234008293839</v>
      </c>
      <c r="K18" s="10" t="s">
        <v>159</v>
      </c>
      <c r="L18" s="146">
        <v>39.978188388625597</v>
      </c>
      <c r="M18" s="10" t="s">
        <v>159</v>
      </c>
      <c r="N18" s="146">
        <v>533.76495142180102</v>
      </c>
      <c r="O18" s="10" t="s">
        <v>159</v>
      </c>
      <c r="P18" s="146">
        <v>330.92393364928898</v>
      </c>
      <c r="Q18" s="10" t="s">
        <v>159</v>
      </c>
      <c r="R18" s="146">
        <v>2306.83429048578</v>
      </c>
      <c r="S18" s="10" t="s">
        <v>181</v>
      </c>
    </row>
    <row r="19" spans="1:19" x14ac:dyDescent="0.25">
      <c r="A19" s="12" t="s">
        <v>185</v>
      </c>
      <c r="B19" s="146">
        <v>24.8588573072497</v>
      </c>
      <c r="C19" s="10" t="s">
        <v>159</v>
      </c>
      <c r="D19" s="146">
        <v>700.54685730724998</v>
      </c>
      <c r="E19" s="10" t="s">
        <v>159</v>
      </c>
      <c r="F19" s="146">
        <v>21.235463498273901</v>
      </c>
      <c r="G19" s="10" t="s">
        <v>181</v>
      </c>
      <c r="H19" s="146">
        <v>518.08702531645599</v>
      </c>
      <c r="I19" s="10" t="s">
        <v>159</v>
      </c>
      <c r="J19" s="146">
        <v>131.995193325662</v>
      </c>
      <c r="K19" s="10" t="s">
        <v>159</v>
      </c>
      <c r="L19" s="146">
        <v>40.578879171461502</v>
      </c>
      <c r="M19" s="10" t="s">
        <v>159</v>
      </c>
      <c r="N19" s="146">
        <v>539.69456616800903</v>
      </c>
      <c r="O19" s="10" t="s">
        <v>159</v>
      </c>
      <c r="P19" s="146">
        <v>352.44829574223201</v>
      </c>
      <c r="Q19" s="10" t="s">
        <v>159</v>
      </c>
      <c r="R19" s="146">
        <v>2329.4451378365902</v>
      </c>
      <c r="S19" s="10" t="s">
        <v>181</v>
      </c>
    </row>
    <row r="20" spans="1:19" x14ac:dyDescent="0.25">
      <c r="A20" s="12" t="s">
        <v>186</v>
      </c>
      <c r="B20" s="146">
        <v>25.566092427616901</v>
      </c>
      <c r="C20" s="10" t="s">
        <v>159</v>
      </c>
      <c r="D20" s="146">
        <v>728.21940757238303</v>
      </c>
      <c r="E20" s="10" t="s">
        <v>159</v>
      </c>
      <c r="F20" s="146">
        <v>21.037300668151399</v>
      </c>
      <c r="G20" s="10" t="s">
        <v>181</v>
      </c>
      <c r="H20" s="146">
        <v>523.13582979352998</v>
      </c>
      <c r="I20" s="10" t="s">
        <v>159</v>
      </c>
      <c r="J20" s="146">
        <v>134.99278173719401</v>
      </c>
      <c r="K20" s="10" t="s">
        <v>159</v>
      </c>
      <c r="L20" s="146">
        <v>41.101845211581299</v>
      </c>
      <c r="M20" s="10" t="s">
        <v>159</v>
      </c>
      <c r="N20" s="146">
        <v>548.72464365256099</v>
      </c>
      <c r="O20" s="10" t="s">
        <v>159</v>
      </c>
      <c r="P20" s="146">
        <v>368.48517371937601</v>
      </c>
      <c r="Q20" s="10" t="s">
        <v>159</v>
      </c>
      <c r="R20" s="146">
        <v>2391.26307478239</v>
      </c>
      <c r="S20" s="10" t="s">
        <v>181</v>
      </c>
    </row>
    <row r="21" spans="1:19" x14ac:dyDescent="0.25">
      <c r="A21" s="12" t="s">
        <v>188</v>
      </c>
      <c r="B21" s="146">
        <v>25.8188423326134</v>
      </c>
      <c r="C21" s="10" t="s">
        <v>159</v>
      </c>
      <c r="D21" s="146">
        <v>774.02425377969803</v>
      </c>
      <c r="E21" s="10" t="s">
        <v>159</v>
      </c>
      <c r="F21" s="146">
        <v>21.981638088552899</v>
      </c>
      <c r="G21" s="10" t="s">
        <v>181</v>
      </c>
      <c r="H21" s="146">
        <v>547.80826349892004</v>
      </c>
      <c r="I21" s="10" t="s">
        <v>159</v>
      </c>
      <c r="J21" s="146">
        <v>138.39269330453601</v>
      </c>
      <c r="K21" s="10" t="s">
        <v>159</v>
      </c>
      <c r="L21" s="146">
        <v>38.683282937365</v>
      </c>
      <c r="M21" s="10" t="s">
        <v>159</v>
      </c>
      <c r="N21" s="146">
        <v>549.29637041036699</v>
      </c>
      <c r="O21" s="10" t="s">
        <v>159</v>
      </c>
      <c r="P21" s="146">
        <v>397.90602107041002</v>
      </c>
      <c r="Q21" s="10" t="s">
        <v>159</v>
      </c>
      <c r="R21" s="146">
        <v>2493.9113654224602</v>
      </c>
      <c r="S21" s="10" t="s">
        <v>181</v>
      </c>
    </row>
    <row r="22" spans="1:19" x14ac:dyDescent="0.25">
      <c r="A22" s="12" t="s">
        <v>189</v>
      </c>
      <c r="B22" s="146">
        <v>26.3693481012658</v>
      </c>
      <c r="C22" s="10" t="s">
        <v>159</v>
      </c>
      <c r="D22" s="146">
        <v>152.39569514767899</v>
      </c>
      <c r="E22" s="10" t="s">
        <v>181</v>
      </c>
      <c r="F22" s="146">
        <v>22.413823839662399</v>
      </c>
      <c r="G22" s="10" t="s">
        <v>181</v>
      </c>
      <c r="H22" s="146">
        <v>530.82378902953599</v>
      </c>
      <c r="I22" s="10" t="s">
        <v>159</v>
      </c>
      <c r="J22" s="146">
        <v>132.779175105485</v>
      </c>
      <c r="K22" s="10" t="s">
        <v>159</v>
      </c>
      <c r="L22" s="146">
        <v>43.715804852320701</v>
      </c>
      <c r="M22" s="10" t="s">
        <v>159</v>
      </c>
      <c r="N22" s="146">
        <v>533.04835225095803</v>
      </c>
      <c r="O22" s="10" t="s">
        <v>159</v>
      </c>
      <c r="P22" s="146">
        <v>376.55102004219401</v>
      </c>
      <c r="Q22" s="10" t="s">
        <v>159</v>
      </c>
      <c r="R22" s="146">
        <v>1818.0970083691</v>
      </c>
      <c r="S22" s="10" t="s">
        <v>181</v>
      </c>
    </row>
    <row r="23" spans="1:19" x14ac:dyDescent="0.25">
      <c r="A23" s="12" t="s">
        <v>190</v>
      </c>
      <c r="B23" s="146">
        <v>22.993154554759499</v>
      </c>
      <c r="C23" s="10" t="s">
        <v>159</v>
      </c>
      <c r="D23" s="146">
        <v>539.57529887410396</v>
      </c>
      <c r="E23" s="10" t="s">
        <v>159</v>
      </c>
      <c r="F23" s="146">
        <v>20.770340839304001</v>
      </c>
      <c r="G23" s="10" t="s">
        <v>181</v>
      </c>
      <c r="H23" s="146">
        <v>493.88504912999002</v>
      </c>
      <c r="I23" s="10" t="s">
        <v>159</v>
      </c>
      <c r="J23" s="146">
        <v>126.585510747185</v>
      </c>
      <c r="K23" s="10" t="s">
        <v>159</v>
      </c>
      <c r="L23" s="146">
        <v>39.522741044012299</v>
      </c>
      <c r="M23" s="10" t="s">
        <v>159</v>
      </c>
      <c r="N23" s="146">
        <v>503.70474616171998</v>
      </c>
      <c r="O23" s="10" t="s">
        <v>159</v>
      </c>
      <c r="P23" s="146">
        <v>355.18715762538397</v>
      </c>
      <c r="Q23" s="10" t="s">
        <v>159</v>
      </c>
      <c r="R23" s="146">
        <v>2102.2239989764598</v>
      </c>
      <c r="S23" s="10" t="s">
        <v>181</v>
      </c>
    </row>
    <row r="24" spans="1:19" x14ac:dyDescent="0.25">
      <c r="A24" s="12" t="s">
        <v>191</v>
      </c>
      <c r="B24" s="146">
        <v>24.556168</v>
      </c>
      <c r="C24" s="10" t="s">
        <v>159</v>
      </c>
      <c r="D24" s="146">
        <v>579.90344100000004</v>
      </c>
      <c r="E24" s="10" t="s">
        <v>159</v>
      </c>
      <c r="F24" s="146">
        <v>23.197974955999999</v>
      </c>
      <c r="G24" s="10" t="s">
        <v>181</v>
      </c>
      <c r="H24" s="146">
        <v>528.94453299999998</v>
      </c>
      <c r="I24" s="10" t="s">
        <v>159</v>
      </c>
      <c r="J24" s="146">
        <v>136.87309999999999</v>
      </c>
      <c r="K24" s="10" t="s">
        <v>159</v>
      </c>
      <c r="L24" s="146">
        <v>41.970174999999998</v>
      </c>
      <c r="M24" s="10" t="s">
        <v>159</v>
      </c>
      <c r="N24" s="146">
        <v>554.80348300000003</v>
      </c>
      <c r="O24" s="10" t="s">
        <v>159</v>
      </c>
      <c r="P24" s="146">
        <v>387.03848299999999</v>
      </c>
      <c r="Q24" s="10" t="s">
        <v>159</v>
      </c>
      <c r="R24" s="146">
        <v>2277.2873579560001</v>
      </c>
      <c r="S24" s="10" t="s">
        <v>181</v>
      </c>
    </row>
    <row r="25" spans="1:19" x14ac:dyDescent="0.25">
      <c r="A25" s="12" t="s">
        <v>192</v>
      </c>
      <c r="B25" s="146">
        <v>27.262448680351898</v>
      </c>
      <c r="C25" s="10" t="s">
        <v>159</v>
      </c>
      <c r="D25" s="146">
        <v>606.85837536656902</v>
      </c>
      <c r="E25" s="10" t="s">
        <v>159</v>
      </c>
      <c r="F25" s="146">
        <v>34.6759482346041</v>
      </c>
      <c r="G25" s="10" t="s">
        <v>181</v>
      </c>
      <c r="H25" s="146">
        <v>558.93844379276595</v>
      </c>
      <c r="I25" s="10" t="s">
        <v>159</v>
      </c>
      <c r="J25" s="146">
        <v>148.25773118279599</v>
      </c>
      <c r="K25" s="10" t="s">
        <v>198</v>
      </c>
      <c r="L25" s="146">
        <v>49.884456500488803</v>
      </c>
      <c r="M25" s="10" t="s">
        <v>159</v>
      </c>
      <c r="N25" s="146">
        <v>596.37638514174</v>
      </c>
      <c r="O25" s="10" t="s">
        <v>159</v>
      </c>
      <c r="P25" s="146">
        <v>413.50931182795699</v>
      </c>
      <c r="Q25" s="10" t="s">
        <v>229</v>
      </c>
      <c r="R25" s="146">
        <v>2435.7631007272698</v>
      </c>
      <c r="S25" s="10" t="s">
        <v>181</v>
      </c>
    </row>
    <row r="26" spans="1:19" x14ac:dyDescent="0.25">
      <c r="A26" s="12" t="s">
        <v>193</v>
      </c>
      <c r="B26" s="146">
        <v>24.811589523809499</v>
      </c>
      <c r="C26" s="10" t="s">
        <v>159</v>
      </c>
      <c r="D26" s="146">
        <v>539.828294845914</v>
      </c>
      <c r="E26" s="10" t="s">
        <v>159</v>
      </c>
      <c r="F26" s="146">
        <v>40.841928102857104</v>
      </c>
      <c r="G26" s="10" t="s">
        <v>181</v>
      </c>
      <c r="H26" s="146">
        <v>443.05717238095201</v>
      </c>
      <c r="I26" s="10" t="s">
        <v>159</v>
      </c>
      <c r="J26" s="146">
        <v>131.536234749524</v>
      </c>
      <c r="K26" s="10" t="s">
        <v>159</v>
      </c>
      <c r="L26" s="146">
        <v>41.303798095238101</v>
      </c>
      <c r="M26" s="10" t="s">
        <v>159</v>
      </c>
      <c r="N26" s="146">
        <v>539.92278920446302</v>
      </c>
      <c r="O26" s="10" t="s">
        <v>159</v>
      </c>
      <c r="P26" s="146">
        <v>390.81807142857099</v>
      </c>
      <c r="Q26" s="10" t="s">
        <v>159</v>
      </c>
      <c r="R26" s="146">
        <v>2152.1198783313298</v>
      </c>
      <c r="S26" s="10" t="s">
        <v>181</v>
      </c>
    </row>
    <row r="27" spans="1:19" x14ac:dyDescent="0.25">
      <c r="A27" s="12" t="s">
        <v>194</v>
      </c>
      <c r="B27" s="146">
        <v>24.206</v>
      </c>
      <c r="C27" s="10" t="s">
        <v>159</v>
      </c>
      <c r="D27" s="146">
        <v>539.427416666667</v>
      </c>
      <c r="E27" s="10" t="s">
        <v>159</v>
      </c>
      <c r="F27" s="146">
        <v>45.076734083333299</v>
      </c>
      <c r="G27" s="10" t="s">
        <v>181</v>
      </c>
      <c r="H27" s="146">
        <v>442.223166666667</v>
      </c>
      <c r="I27" s="10" t="s">
        <v>159</v>
      </c>
      <c r="J27" s="146">
        <v>131.291447224167</v>
      </c>
      <c r="K27" s="10" t="s">
        <v>159</v>
      </c>
      <c r="L27" s="146">
        <v>40.655528333333301</v>
      </c>
      <c r="M27" s="10" t="s">
        <v>159</v>
      </c>
      <c r="N27" s="146">
        <v>539.72389331249997</v>
      </c>
      <c r="O27" s="10" t="s">
        <v>353</v>
      </c>
      <c r="P27" s="146">
        <v>396.73725000000002</v>
      </c>
      <c r="Q27" s="10" t="s">
        <v>159</v>
      </c>
      <c r="R27" s="146">
        <v>2159.3414362866702</v>
      </c>
      <c r="S27" s="10" t="s">
        <v>181</v>
      </c>
    </row>
    <row r="28" spans="1:19" x14ac:dyDescent="0.25">
      <c r="A28" s="12" t="s">
        <v>196</v>
      </c>
      <c r="B28" s="146">
        <v>22.793861495844901</v>
      </c>
      <c r="C28" s="10" t="s">
        <v>159</v>
      </c>
      <c r="D28" s="146">
        <v>580.82361495844896</v>
      </c>
      <c r="E28" s="10" t="s">
        <v>258</v>
      </c>
      <c r="F28" s="146">
        <v>49.607480720221602</v>
      </c>
      <c r="G28" s="10" t="s">
        <v>181</v>
      </c>
      <c r="H28" s="146">
        <v>467.05622160664802</v>
      </c>
      <c r="I28" s="10" t="s">
        <v>159</v>
      </c>
      <c r="J28" s="146">
        <v>136.10614681440401</v>
      </c>
      <c r="K28" s="10" t="s">
        <v>159</v>
      </c>
      <c r="L28" s="146">
        <v>43.0878337950139</v>
      </c>
      <c r="M28" s="10" t="s">
        <v>159</v>
      </c>
      <c r="N28" s="146">
        <v>566.68600947899404</v>
      </c>
      <c r="O28" s="10" t="s">
        <v>259</v>
      </c>
      <c r="P28" s="146">
        <v>418.249624192059</v>
      </c>
      <c r="Q28" s="10" t="s">
        <v>159</v>
      </c>
      <c r="R28" s="146">
        <v>2284.4107930616301</v>
      </c>
      <c r="S28" s="10" t="s">
        <v>181</v>
      </c>
    </row>
    <row r="29" spans="1:19" x14ac:dyDescent="0.25">
      <c r="A29" s="12" t="s">
        <v>197</v>
      </c>
      <c r="B29" s="146">
        <v>21.103176043557198</v>
      </c>
      <c r="C29" s="10" t="s">
        <v>159</v>
      </c>
      <c r="D29" s="146">
        <v>536.60442105263201</v>
      </c>
      <c r="E29" s="10" t="s">
        <v>159</v>
      </c>
      <c r="F29" s="146">
        <v>44.576476036297599</v>
      </c>
      <c r="G29" s="10" t="s">
        <v>181</v>
      </c>
      <c r="H29" s="146">
        <v>430.94156223226901</v>
      </c>
      <c r="I29" s="10" t="s">
        <v>159</v>
      </c>
      <c r="J29" s="146">
        <v>125.529250453721</v>
      </c>
      <c r="K29" s="10" t="s">
        <v>159</v>
      </c>
      <c r="L29" s="146">
        <v>40.396623502722299</v>
      </c>
      <c r="M29" s="10" t="s">
        <v>159</v>
      </c>
      <c r="N29" s="146">
        <v>524.55881215970999</v>
      </c>
      <c r="O29" s="10" t="s">
        <v>260</v>
      </c>
      <c r="P29" s="146">
        <v>379.498099818512</v>
      </c>
      <c r="Q29" s="10" t="s">
        <v>159</v>
      </c>
      <c r="R29" s="146">
        <v>2103.20842129942</v>
      </c>
      <c r="S29" s="10" t="s">
        <v>181</v>
      </c>
    </row>
    <row r="30" spans="1:19" x14ac:dyDescent="0.25">
      <c r="A30" s="12" t="s">
        <v>199</v>
      </c>
      <c r="B30" s="146">
        <v>21.101083704363301</v>
      </c>
      <c r="C30" s="10" t="s">
        <v>159</v>
      </c>
      <c r="D30" s="146">
        <v>558.48997862867304</v>
      </c>
      <c r="E30" s="10" t="s">
        <v>159</v>
      </c>
      <c r="F30" s="146">
        <v>49.386282279608203</v>
      </c>
      <c r="G30" s="10" t="s">
        <v>202</v>
      </c>
      <c r="H30" s="146">
        <v>446.09165575856599</v>
      </c>
      <c r="I30" s="10" t="s">
        <v>159</v>
      </c>
      <c r="J30" s="146">
        <v>128.00252626892299</v>
      </c>
      <c r="K30" s="10" t="s">
        <v>159</v>
      </c>
      <c r="L30" s="146">
        <v>41.016176471059701</v>
      </c>
      <c r="M30" s="10" t="s">
        <v>159</v>
      </c>
      <c r="N30" s="146">
        <v>531.36954791020503</v>
      </c>
      <c r="O30" s="10" t="s">
        <v>159</v>
      </c>
      <c r="P30" s="146">
        <v>383.32141495992897</v>
      </c>
      <c r="Q30" s="10" t="s">
        <v>201</v>
      </c>
      <c r="R30" s="146">
        <v>2158.7786659813301</v>
      </c>
      <c r="S30" s="10" t="s">
        <v>202</v>
      </c>
    </row>
    <row r="31" spans="1:19" x14ac:dyDescent="0.25">
      <c r="A31" s="12" t="s">
        <v>200</v>
      </c>
      <c r="B31" s="146">
        <v>24.878035056967601</v>
      </c>
      <c r="C31" s="10" t="s">
        <v>261</v>
      </c>
      <c r="D31" s="146">
        <v>725.60428571428599</v>
      </c>
      <c r="E31" s="10" t="s">
        <v>261</v>
      </c>
      <c r="F31" s="146">
        <v>50.170805433829997</v>
      </c>
      <c r="G31" s="10" t="s">
        <v>335</v>
      </c>
      <c r="H31" s="146">
        <v>529.759502485241</v>
      </c>
      <c r="I31" s="10" t="s">
        <v>261</v>
      </c>
      <c r="J31" s="146">
        <v>155.425356704645</v>
      </c>
      <c r="K31" s="10" t="s">
        <v>261</v>
      </c>
      <c r="L31" s="146">
        <v>48.7931814539877</v>
      </c>
      <c r="M31" s="10" t="s">
        <v>354</v>
      </c>
      <c r="N31" s="146">
        <v>649.15212434370596</v>
      </c>
      <c r="O31" s="10" t="s">
        <v>261</v>
      </c>
      <c r="P31" s="146">
        <v>436.20421034180498</v>
      </c>
      <c r="Q31" s="10" t="s">
        <v>354</v>
      </c>
      <c r="R31" s="146">
        <v>2619.9875015344701</v>
      </c>
      <c r="S31" s="10" t="s">
        <v>202</v>
      </c>
    </row>
    <row r="32" spans="1:19" x14ac:dyDescent="0.25">
      <c r="A32" s="15" t="s">
        <v>203</v>
      </c>
      <c r="B32" s="147">
        <v>22.7</v>
      </c>
      <c r="C32" s="14" t="s">
        <v>159</v>
      </c>
      <c r="D32" s="147">
        <v>718.51900000000001</v>
      </c>
      <c r="E32" s="14" t="s">
        <v>159</v>
      </c>
      <c r="F32" s="147">
        <v>48.57</v>
      </c>
      <c r="G32" s="14" t="s">
        <v>262</v>
      </c>
      <c r="H32" s="147">
        <v>551.99279329000001</v>
      </c>
      <c r="I32" s="14" t="s">
        <v>159</v>
      </c>
      <c r="J32" s="147">
        <v>159.881</v>
      </c>
      <c r="K32" s="14" t="s">
        <v>159</v>
      </c>
      <c r="L32" s="147">
        <v>52.952297999999999</v>
      </c>
      <c r="M32" s="14" t="s">
        <v>159</v>
      </c>
      <c r="N32" s="147">
        <v>649.821503432952</v>
      </c>
      <c r="O32" s="14" t="s">
        <v>159</v>
      </c>
      <c r="P32" s="147">
        <v>419.68</v>
      </c>
      <c r="Q32" s="14" t="s">
        <v>159</v>
      </c>
      <c r="R32" s="147">
        <v>2624.1165947229501</v>
      </c>
      <c r="S32" s="14" t="s">
        <v>159</v>
      </c>
    </row>
    <row r="34" spans="1:2" x14ac:dyDescent="0.25">
      <c r="A34" s="16" t="s">
        <v>204</v>
      </c>
      <c r="B34" s="16" t="s">
        <v>218</v>
      </c>
    </row>
    <row r="36" spans="1:2" x14ac:dyDescent="0.25">
      <c r="B36" s="16" t="s">
        <v>355</v>
      </c>
    </row>
    <row r="37" spans="1:2" x14ac:dyDescent="0.25">
      <c r="B37" s="16" t="s">
        <v>356</v>
      </c>
    </row>
    <row r="38" spans="1:2" x14ac:dyDescent="0.25">
      <c r="B38" s="16" t="s">
        <v>357</v>
      </c>
    </row>
    <row r="39" spans="1:2" x14ac:dyDescent="0.25">
      <c r="B39" s="16" t="s">
        <v>358</v>
      </c>
    </row>
    <row r="40" spans="1:2" x14ac:dyDescent="0.25">
      <c r="B40" s="16" t="s">
        <v>359</v>
      </c>
    </row>
    <row r="41" spans="1:2" x14ac:dyDescent="0.25">
      <c r="B41" s="16" t="s">
        <v>341</v>
      </c>
    </row>
    <row r="42" spans="1:2" x14ac:dyDescent="0.25">
      <c r="B42" s="16" t="s">
        <v>360</v>
      </c>
    </row>
    <row r="43" spans="1:2" x14ac:dyDescent="0.25">
      <c r="B43" s="16" t="s">
        <v>361</v>
      </c>
    </row>
    <row r="44" spans="1:2" x14ac:dyDescent="0.25">
      <c r="B44" s="16" t="s">
        <v>362</v>
      </c>
    </row>
    <row r="45" spans="1:2" x14ac:dyDescent="0.25">
      <c r="B45" s="16" t="s">
        <v>345</v>
      </c>
    </row>
    <row r="46" spans="1:2" x14ac:dyDescent="0.25">
      <c r="B46" s="16" t="s">
        <v>346</v>
      </c>
    </row>
    <row r="47" spans="1:2" x14ac:dyDescent="0.25">
      <c r="B47" s="16" t="s">
        <v>347</v>
      </c>
    </row>
    <row r="49" spans="1:2" x14ac:dyDescent="0.25">
      <c r="B49" s="16" t="s">
        <v>210</v>
      </c>
    </row>
    <row r="50" spans="1:2" x14ac:dyDescent="0.25">
      <c r="B50" s="16" t="s">
        <v>211</v>
      </c>
    </row>
    <row r="53" spans="1:2" x14ac:dyDescent="0.25">
      <c r="A53" s="17" t="str">
        <f>HYPERLINK("#'LOTTERIES 5'!A2", "&lt;&lt;&lt; Previous table")</f>
        <v>&lt;&lt;&lt; Previous table</v>
      </c>
    </row>
    <row r="54" spans="1:2" x14ac:dyDescent="0.25">
      <c r="A54" s="17" t="str">
        <f>HYPERLINK("#'LOTTERIES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S54"/>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HYPERLINK("#'INDEX'!B72", "Link to index")</f>
        <v>Link to index</v>
      </c>
    </row>
    <row r="2" spans="1:19" ht="15.75" customHeight="1" x14ac:dyDescent="0.25">
      <c r="A2" s="287" t="s">
        <v>364</v>
      </c>
      <c r="B2" s="286"/>
      <c r="C2" s="286"/>
      <c r="D2" s="286"/>
      <c r="E2" s="286"/>
      <c r="F2" s="286"/>
      <c r="G2" s="286"/>
      <c r="H2" s="286"/>
      <c r="I2" s="286"/>
      <c r="J2" s="286"/>
      <c r="K2" s="286"/>
      <c r="L2" s="286"/>
      <c r="M2" s="286"/>
      <c r="N2" s="286"/>
      <c r="O2" s="286"/>
      <c r="P2" s="286"/>
      <c r="Q2" s="286"/>
      <c r="R2" s="286"/>
      <c r="S2" s="286"/>
    </row>
    <row r="3" spans="1:19" ht="15.75" customHeight="1" x14ac:dyDescent="0.25">
      <c r="A3" s="287" t="s">
        <v>90</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148">
        <v>67.958630457040499</v>
      </c>
      <c r="C7" s="10" t="s">
        <v>159</v>
      </c>
      <c r="D7" s="148">
        <v>72.509074949078297</v>
      </c>
      <c r="E7" s="10" t="s">
        <v>159</v>
      </c>
      <c r="F7" s="148">
        <v>98.523348601985603</v>
      </c>
      <c r="G7" s="10" t="s">
        <v>159</v>
      </c>
      <c r="H7" s="148">
        <v>103.451119968558</v>
      </c>
      <c r="I7" s="10" t="s">
        <v>159</v>
      </c>
      <c r="J7" s="148">
        <v>65.238612757615797</v>
      </c>
      <c r="K7" s="10" t="s">
        <v>159</v>
      </c>
      <c r="L7" s="148">
        <v>77.941734845761502</v>
      </c>
      <c r="M7" s="10" t="s">
        <v>159</v>
      </c>
      <c r="N7" s="148">
        <v>92.629768485729002</v>
      </c>
      <c r="O7" s="10" t="s">
        <v>159</v>
      </c>
      <c r="P7" s="148">
        <v>112.000687403881</v>
      </c>
      <c r="Q7" s="10" t="s">
        <v>159</v>
      </c>
      <c r="R7" s="148">
        <v>86.483751623754202</v>
      </c>
      <c r="S7" s="10" t="s">
        <v>159</v>
      </c>
    </row>
    <row r="8" spans="1:19" x14ac:dyDescent="0.25">
      <c r="A8" s="12" t="s">
        <v>171</v>
      </c>
      <c r="B8" s="148">
        <v>69.719517334693805</v>
      </c>
      <c r="C8" s="10" t="s">
        <v>159</v>
      </c>
      <c r="D8" s="148">
        <v>74.635585804071596</v>
      </c>
      <c r="E8" s="10" t="s">
        <v>159</v>
      </c>
      <c r="F8" s="148">
        <v>117.155416971382</v>
      </c>
      <c r="G8" s="10" t="s">
        <v>159</v>
      </c>
      <c r="H8" s="148">
        <v>97.994579585211</v>
      </c>
      <c r="I8" s="10" t="s">
        <v>159</v>
      </c>
      <c r="J8" s="148">
        <v>64.511567243497595</v>
      </c>
      <c r="K8" s="10" t="s">
        <v>159</v>
      </c>
      <c r="L8" s="148">
        <v>73.563813344260595</v>
      </c>
      <c r="M8" s="10" t="s">
        <v>159</v>
      </c>
      <c r="N8" s="148">
        <v>93.497904108519805</v>
      </c>
      <c r="O8" s="10" t="s">
        <v>159</v>
      </c>
      <c r="P8" s="148">
        <v>123.623324644212</v>
      </c>
      <c r="Q8" s="10" t="s">
        <v>159</v>
      </c>
      <c r="R8" s="148">
        <v>87.654872796790301</v>
      </c>
      <c r="S8" s="10" t="s">
        <v>159</v>
      </c>
    </row>
    <row r="9" spans="1:19" x14ac:dyDescent="0.25">
      <c r="A9" s="12" t="s">
        <v>172</v>
      </c>
      <c r="B9" s="148">
        <v>64.9066594197499</v>
      </c>
      <c r="C9" s="10" t="s">
        <v>159</v>
      </c>
      <c r="D9" s="148">
        <v>75.705845940770502</v>
      </c>
      <c r="E9" s="10" t="s">
        <v>159</v>
      </c>
      <c r="F9" s="148">
        <v>108.94189869276001</v>
      </c>
      <c r="G9" s="10" t="s">
        <v>159</v>
      </c>
      <c r="H9" s="148">
        <v>96.343436566449498</v>
      </c>
      <c r="I9" s="10" t="s">
        <v>159</v>
      </c>
      <c r="J9" s="148">
        <v>63.513841703357102</v>
      </c>
      <c r="K9" s="10" t="s">
        <v>159</v>
      </c>
      <c r="L9" s="148">
        <v>54.721448308281502</v>
      </c>
      <c r="M9" s="10" t="s">
        <v>159</v>
      </c>
      <c r="N9" s="148">
        <v>84.104469754969998</v>
      </c>
      <c r="O9" s="10" t="s">
        <v>159</v>
      </c>
      <c r="P9" s="148">
        <v>120.704943598334</v>
      </c>
      <c r="Q9" s="10" t="s">
        <v>159</v>
      </c>
      <c r="R9" s="148">
        <v>84.426614531840798</v>
      </c>
      <c r="S9" s="10" t="s">
        <v>159</v>
      </c>
    </row>
    <row r="10" spans="1:19" x14ac:dyDescent="0.25">
      <c r="A10" s="12" t="s">
        <v>173</v>
      </c>
      <c r="B10" s="148">
        <v>67.211396715095205</v>
      </c>
      <c r="C10" s="10" t="s">
        <v>159</v>
      </c>
      <c r="D10" s="148">
        <v>77.193324097564698</v>
      </c>
      <c r="E10" s="10" t="s">
        <v>159</v>
      </c>
      <c r="F10" s="148">
        <v>114.93877427000101</v>
      </c>
      <c r="G10" s="10" t="s">
        <v>159</v>
      </c>
      <c r="H10" s="148">
        <v>103.85424581205901</v>
      </c>
      <c r="I10" s="10" t="s">
        <v>159</v>
      </c>
      <c r="J10" s="148">
        <v>67.756753557349697</v>
      </c>
      <c r="K10" s="10" t="s">
        <v>159</v>
      </c>
      <c r="L10" s="148">
        <v>54.169038988089298</v>
      </c>
      <c r="M10" s="10" t="s">
        <v>159</v>
      </c>
      <c r="N10" s="148">
        <v>86.421578639334896</v>
      </c>
      <c r="O10" s="10" t="s">
        <v>159</v>
      </c>
      <c r="P10" s="148">
        <v>124.205917599885</v>
      </c>
      <c r="Q10" s="10" t="s">
        <v>159</v>
      </c>
      <c r="R10" s="148">
        <v>87.689051556639996</v>
      </c>
      <c r="S10" s="10" t="s">
        <v>159</v>
      </c>
    </row>
    <row r="11" spans="1:19" x14ac:dyDescent="0.25">
      <c r="A11" s="12" t="s">
        <v>174</v>
      </c>
      <c r="B11" s="148">
        <v>67.828193823119904</v>
      </c>
      <c r="C11" s="10" t="s">
        <v>159</v>
      </c>
      <c r="D11" s="148">
        <v>78.146939820511406</v>
      </c>
      <c r="E11" s="10" t="s">
        <v>159</v>
      </c>
      <c r="F11" s="148">
        <v>109.03581492828501</v>
      </c>
      <c r="G11" s="10" t="s">
        <v>159</v>
      </c>
      <c r="H11" s="148">
        <v>120.21404757677</v>
      </c>
      <c r="I11" s="10" t="s">
        <v>159</v>
      </c>
      <c r="J11" s="148">
        <v>70.852777643988105</v>
      </c>
      <c r="K11" s="10" t="s">
        <v>159</v>
      </c>
      <c r="L11" s="148">
        <v>53.976088061739198</v>
      </c>
      <c r="M11" s="10" t="s">
        <v>159</v>
      </c>
      <c r="N11" s="148">
        <v>89.359212403633606</v>
      </c>
      <c r="O11" s="10" t="s">
        <v>159</v>
      </c>
      <c r="P11" s="148">
        <v>130.79299918176301</v>
      </c>
      <c r="Q11" s="10" t="s">
        <v>159</v>
      </c>
      <c r="R11" s="148">
        <v>92.600995157578495</v>
      </c>
      <c r="S11" s="10" t="s">
        <v>159</v>
      </c>
    </row>
    <row r="12" spans="1:19" x14ac:dyDescent="0.25">
      <c r="A12" s="12" t="s">
        <v>175</v>
      </c>
      <c r="B12" s="148">
        <v>67.872620986493004</v>
      </c>
      <c r="C12" s="10" t="s">
        <v>159</v>
      </c>
      <c r="D12" s="148">
        <v>75.925499781284103</v>
      </c>
      <c r="E12" s="10" t="s">
        <v>159</v>
      </c>
      <c r="F12" s="148">
        <v>104.42426873173901</v>
      </c>
      <c r="G12" s="10" t="s">
        <v>159</v>
      </c>
      <c r="H12" s="148">
        <v>119.99879124864</v>
      </c>
      <c r="I12" s="10" t="s">
        <v>159</v>
      </c>
      <c r="J12" s="148">
        <v>72.867057876811799</v>
      </c>
      <c r="K12" s="10" t="s">
        <v>159</v>
      </c>
      <c r="L12" s="148">
        <v>54.3722764824115</v>
      </c>
      <c r="M12" s="10" t="s">
        <v>159</v>
      </c>
      <c r="N12" s="148">
        <v>89.008974872812601</v>
      </c>
      <c r="O12" s="10" t="s">
        <v>159</v>
      </c>
      <c r="P12" s="148">
        <v>132.26665895460599</v>
      </c>
      <c r="Q12" s="10" t="s">
        <v>159</v>
      </c>
      <c r="R12" s="148">
        <v>92.047303370700206</v>
      </c>
      <c r="S12" s="10" t="s">
        <v>159</v>
      </c>
    </row>
    <row r="13" spans="1:19" x14ac:dyDescent="0.25">
      <c r="A13" s="12" t="s">
        <v>176</v>
      </c>
      <c r="B13" s="148">
        <v>73.097015003310602</v>
      </c>
      <c r="C13" s="10" t="s">
        <v>159</v>
      </c>
      <c r="D13" s="148">
        <v>92.661345179001003</v>
      </c>
      <c r="E13" s="10" t="s">
        <v>159</v>
      </c>
      <c r="F13" s="148">
        <v>101.73830730175099</v>
      </c>
      <c r="G13" s="10" t="s">
        <v>159</v>
      </c>
      <c r="H13" s="148">
        <v>118.079311022507</v>
      </c>
      <c r="I13" s="10" t="s">
        <v>159</v>
      </c>
      <c r="J13" s="148">
        <v>78.992742745468803</v>
      </c>
      <c r="K13" s="10" t="s">
        <v>159</v>
      </c>
      <c r="L13" s="148">
        <v>58.1645753757943</v>
      </c>
      <c r="M13" s="10" t="s">
        <v>159</v>
      </c>
      <c r="N13" s="148">
        <v>92.525119830218301</v>
      </c>
      <c r="O13" s="10" t="s">
        <v>159</v>
      </c>
      <c r="P13" s="148">
        <v>133.75447741060401</v>
      </c>
      <c r="Q13" s="10" t="s">
        <v>159</v>
      </c>
      <c r="R13" s="148">
        <v>99.101864267173298</v>
      </c>
      <c r="S13" s="10" t="s">
        <v>159</v>
      </c>
    </row>
    <row r="14" spans="1:19" x14ac:dyDescent="0.25">
      <c r="A14" s="12" t="s">
        <v>177</v>
      </c>
      <c r="B14" s="148">
        <v>72.883176965316906</v>
      </c>
      <c r="C14" s="10" t="s">
        <v>159</v>
      </c>
      <c r="D14" s="148">
        <v>92.864250206372603</v>
      </c>
      <c r="E14" s="10" t="s">
        <v>159</v>
      </c>
      <c r="F14" s="148">
        <v>94.921037539902102</v>
      </c>
      <c r="G14" s="10" t="s">
        <v>181</v>
      </c>
      <c r="H14" s="148">
        <v>116.570977603855</v>
      </c>
      <c r="I14" s="10" t="s">
        <v>159</v>
      </c>
      <c r="J14" s="148">
        <v>78.848567195598804</v>
      </c>
      <c r="K14" s="10" t="s">
        <v>159</v>
      </c>
      <c r="L14" s="148">
        <v>59.885161738266497</v>
      </c>
      <c r="M14" s="10" t="s">
        <v>180</v>
      </c>
      <c r="N14" s="148">
        <v>91.729732155638104</v>
      </c>
      <c r="O14" s="10" t="s">
        <v>352</v>
      </c>
      <c r="P14" s="148">
        <v>131.63932002233</v>
      </c>
      <c r="Q14" s="10" t="s">
        <v>159</v>
      </c>
      <c r="R14" s="148">
        <v>98.509691270301403</v>
      </c>
      <c r="S14" s="10" t="s">
        <v>181</v>
      </c>
    </row>
    <row r="15" spans="1:19" x14ac:dyDescent="0.25">
      <c r="A15" s="12" t="s">
        <v>178</v>
      </c>
      <c r="B15" s="148">
        <v>74.784217889819999</v>
      </c>
      <c r="C15" s="10" t="s">
        <v>159</v>
      </c>
      <c r="D15" s="148">
        <v>99.374996314895697</v>
      </c>
      <c r="E15" s="10" t="s">
        <v>159</v>
      </c>
      <c r="F15" s="148">
        <v>93.488605590084106</v>
      </c>
      <c r="G15" s="10" t="s">
        <v>181</v>
      </c>
      <c r="H15" s="148">
        <v>120.530376484253</v>
      </c>
      <c r="I15" s="10" t="s">
        <v>159</v>
      </c>
      <c r="J15" s="148">
        <v>84.390280289214601</v>
      </c>
      <c r="K15" s="10" t="s">
        <v>159</v>
      </c>
      <c r="L15" s="148">
        <v>63.391831819413703</v>
      </c>
      <c r="M15" s="10" t="s">
        <v>159</v>
      </c>
      <c r="N15" s="148">
        <v>99.173784122851103</v>
      </c>
      <c r="O15" s="10" t="s">
        <v>159</v>
      </c>
      <c r="P15" s="148">
        <v>144.75049812339699</v>
      </c>
      <c r="Q15" s="10" t="s">
        <v>159</v>
      </c>
      <c r="R15" s="148">
        <v>105.193873368391</v>
      </c>
      <c r="S15" s="10" t="s">
        <v>181</v>
      </c>
    </row>
    <row r="16" spans="1:19" x14ac:dyDescent="0.25">
      <c r="A16" s="12" t="s">
        <v>182</v>
      </c>
      <c r="B16" s="148">
        <v>72.422049877676301</v>
      </c>
      <c r="C16" s="10" t="s">
        <v>159</v>
      </c>
      <c r="D16" s="148">
        <v>100.297496101739</v>
      </c>
      <c r="E16" s="10" t="s">
        <v>159</v>
      </c>
      <c r="F16" s="148">
        <v>93.009332628983998</v>
      </c>
      <c r="G16" s="10" t="s">
        <v>181</v>
      </c>
      <c r="H16" s="148">
        <v>119.77414854618</v>
      </c>
      <c r="I16" s="10" t="s">
        <v>159</v>
      </c>
      <c r="J16" s="148">
        <v>85.415686529504796</v>
      </c>
      <c r="K16" s="10" t="s">
        <v>159</v>
      </c>
      <c r="L16" s="148">
        <v>63.060717635925599</v>
      </c>
      <c r="M16" s="10" t="s">
        <v>159</v>
      </c>
      <c r="N16" s="148">
        <v>100.768780607591</v>
      </c>
      <c r="O16" s="10" t="s">
        <v>159</v>
      </c>
      <c r="P16" s="148">
        <v>150.49835818252399</v>
      </c>
      <c r="Q16" s="10" t="s">
        <v>159</v>
      </c>
      <c r="R16" s="148">
        <v>106.424591534111</v>
      </c>
      <c r="S16" s="10" t="s">
        <v>181</v>
      </c>
    </row>
    <row r="17" spans="1:19" x14ac:dyDescent="0.25">
      <c r="A17" s="12" t="s">
        <v>183</v>
      </c>
      <c r="B17" s="148">
        <v>70.6183955975266</v>
      </c>
      <c r="C17" s="10" t="s">
        <v>159</v>
      </c>
      <c r="D17" s="148">
        <v>101.238314626703</v>
      </c>
      <c r="E17" s="10" t="s">
        <v>159</v>
      </c>
      <c r="F17" s="148">
        <v>94.8194444444445</v>
      </c>
      <c r="G17" s="10" t="s">
        <v>181</v>
      </c>
      <c r="H17" s="148">
        <v>120.602066449997</v>
      </c>
      <c r="I17" s="10" t="s">
        <v>159</v>
      </c>
      <c r="J17" s="148">
        <v>84.794682495860997</v>
      </c>
      <c r="K17" s="10" t="s">
        <v>159</v>
      </c>
      <c r="L17" s="148">
        <v>62.440437616742301</v>
      </c>
      <c r="M17" s="10" t="s">
        <v>159</v>
      </c>
      <c r="N17" s="148">
        <v>99.213346741537904</v>
      </c>
      <c r="O17" s="10" t="s">
        <v>159</v>
      </c>
      <c r="P17" s="148">
        <v>151.76781590817001</v>
      </c>
      <c r="Q17" s="10" t="s">
        <v>159</v>
      </c>
      <c r="R17" s="148">
        <v>106.631213312272</v>
      </c>
      <c r="S17" s="10" t="s">
        <v>181</v>
      </c>
    </row>
    <row r="18" spans="1:19" x14ac:dyDescent="0.25">
      <c r="A18" s="12" t="s">
        <v>184</v>
      </c>
      <c r="B18" s="148">
        <v>70.9547080182369</v>
      </c>
      <c r="C18" s="10" t="s">
        <v>159</v>
      </c>
      <c r="D18" s="148">
        <v>102.694365369588</v>
      </c>
      <c r="E18" s="10" t="s">
        <v>159</v>
      </c>
      <c r="F18" s="148">
        <v>109.064739876524</v>
      </c>
      <c r="G18" s="10" t="s">
        <v>181</v>
      </c>
      <c r="H18" s="148">
        <v>121.465773591472</v>
      </c>
      <c r="I18" s="10" t="s">
        <v>159</v>
      </c>
      <c r="J18" s="148">
        <v>82.843689523935794</v>
      </c>
      <c r="K18" s="10" t="s">
        <v>159</v>
      </c>
      <c r="L18" s="148">
        <v>78.688763450724693</v>
      </c>
      <c r="M18" s="10" t="s">
        <v>159</v>
      </c>
      <c r="N18" s="148">
        <v>100.80769496641101</v>
      </c>
      <c r="O18" s="10" t="s">
        <v>159</v>
      </c>
      <c r="P18" s="148">
        <v>156.91387969567501</v>
      </c>
      <c r="Q18" s="10" t="s">
        <v>159</v>
      </c>
      <c r="R18" s="148">
        <v>108.639266679557</v>
      </c>
      <c r="S18" s="10" t="s">
        <v>181</v>
      </c>
    </row>
    <row r="19" spans="1:19" x14ac:dyDescent="0.25">
      <c r="A19" s="12" t="s">
        <v>185</v>
      </c>
      <c r="B19" s="148">
        <v>71.397296837387699</v>
      </c>
      <c r="C19" s="10" t="s">
        <v>159</v>
      </c>
      <c r="D19" s="148">
        <v>101.35392643481801</v>
      </c>
      <c r="E19" s="10" t="s">
        <v>159</v>
      </c>
      <c r="F19" s="148">
        <v>106.034078141724</v>
      </c>
      <c r="G19" s="10" t="s">
        <v>181</v>
      </c>
      <c r="H19" s="148">
        <v>127.059398983329</v>
      </c>
      <c r="I19" s="10" t="s">
        <v>159</v>
      </c>
      <c r="J19" s="148">
        <v>81.643896760687696</v>
      </c>
      <c r="K19" s="10" t="s">
        <v>159</v>
      </c>
      <c r="L19" s="148">
        <v>81.455824420177194</v>
      </c>
      <c r="M19" s="10" t="s">
        <v>159</v>
      </c>
      <c r="N19" s="148">
        <v>102.998592692546</v>
      </c>
      <c r="O19" s="10" t="s">
        <v>159</v>
      </c>
      <c r="P19" s="148">
        <v>167.76065317886699</v>
      </c>
      <c r="Q19" s="10" t="s">
        <v>159</v>
      </c>
      <c r="R19" s="148">
        <v>110.94774366690901</v>
      </c>
      <c r="S19" s="10" t="s">
        <v>181</v>
      </c>
    </row>
    <row r="20" spans="1:19" x14ac:dyDescent="0.25">
      <c r="A20" s="12" t="s">
        <v>186</v>
      </c>
      <c r="B20" s="148">
        <v>74.263697316394499</v>
      </c>
      <c r="C20" s="10" t="s">
        <v>159</v>
      </c>
      <c r="D20" s="148">
        <v>107.014432077747</v>
      </c>
      <c r="E20" s="10" t="s">
        <v>159</v>
      </c>
      <c r="F20" s="148">
        <v>105.180771398663</v>
      </c>
      <c r="G20" s="10" t="s">
        <v>181</v>
      </c>
      <c r="H20" s="148">
        <v>129.04872695009999</v>
      </c>
      <c r="I20" s="10" t="s">
        <v>159</v>
      </c>
      <c r="J20" s="148">
        <v>85.144041282353399</v>
      </c>
      <c r="K20" s="10" t="s">
        <v>159</v>
      </c>
      <c r="L20" s="148">
        <v>84.246970571263702</v>
      </c>
      <c r="M20" s="10" t="s">
        <v>159</v>
      </c>
      <c r="N20" s="148">
        <v>105.91925723962299</v>
      </c>
      <c r="O20" s="10" t="s">
        <v>159</v>
      </c>
      <c r="P20" s="148">
        <v>175.63533918276801</v>
      </c>
      <c r="Q20" s="10" t="s">
        <v>159</v>
      </c>
      <c r="R20" s="148">
        <v>115.200617232298</v>
      </c>
      <c r="S20" s="10" t="s">
        <v>181</v>
      </c>
    </row>
    <row r="21" spans="1:19" x14ac:dyDescent="0.25">
      <c r="A21" s="12" t="s">
        <v>188</v>
      </c>
      <c r="B21" s="148">
        <v>75.775299687203201</v>
      </c>
      <c r="C21" s="10" t="s">
        <v>159</v>
      </c>
      <c r="D21" s="148">
        <v>115.127686624595</v>
      </c>
      <c r="E21" s="10" t="s">
        <v>159</v>
      </c>
      <c r="F21" s="148">
        <v>109.38075490702001</v>
      </c>
      <c r="G21" s="10" t="s">
        <v>181</v>
      </c>
      <c r="H21" s="148">
        <v>135.57273851143199</v>
      </c>
      <c r="I21" s="10" t="s">
        <v>159</v>
      </c>
      <c r="J21" s="148">
        <v>88.743496187047</v>
      </c>
      <c r="K21" s="10" t="s">
        <v>159</v>
      </c>
      <c r="L21" s="148">
        <v>80.631089327058604</v>
      </c>
      <c r="M21" s="10" t="s">
        <v>159</v>
      </c>
      <c r="N21" s="148">
        <v>106.758832378771</v>
      </c>
      <c r="O21" s="10" t="s">
        <v>159</v>
      </c>
      <c r="P21" s="148">
        <v>189.06184067654701</v>
      </c>
      <c r="Q21" s="10" t="s">
        <v>159</v>
      </c>
      <c r="R21" s="148">
        <v>121.079604794688</v>
      </c>
      <c r="S21" s="10" t="s">
        <v>181</v>
      </c>
    </row>
    <row r="22" spans="1:19" x14ac:dyDescent="0.25">
      <c r="A22" s="12" t="s">
        <v>189</v>
      </c>
      <c r="B22" s="148">
        <v>77.517405179666696</v>
      </c>
      <c r="C22" s="10" t="s">
        <v>159</v>
      </c>
      <c r="D22" s="148">
        <v>22.828494052876302</v>
      </c>
      <c r="E22" s="10" t="s">
        <v>181</v>
      </c>
      <c r="F22" s="148">
        <v>111.03486428232399</v>
      </c>
      <c r="G22" s="10" t="s">
        <v>181</v>
      </c>
      <c r="H22" s="148">
        <v>131.38024227664999</v>
      </c>
      <c r="I22" s="10" t="s">
        <v>159</v>
      </c>
      <c r="J22" s="148">
        <v>85.938589226039994</v>
      </c>
      <c r="K22" s="10" t="s">
        <v>159</v>
      </c>
      <c r="L22" s="148">
        <v>92.048811388467399</v>
      </c>
      <c r="M22" s="10" t="s">
        <v>159</v>
      </c>
      <c r="N22" s="148">
        <v>103.777957632113</v>
      </c>
      <c r="O22" s="10" t="s">
        <v>159</v>
      </c>
      <c r="P22" s="148">
        <v>177.887747677314</v>
      </c>
      <c r="Q22" s="10" t="s">
        <v>159</v>
      </c>
      <c r="R22" s="148">
        <v>88.540446388477605</v>
      </c>
      <c r="S22" s="10" t="s">
        <v>181</v>
      </c>
    </row>
    <row r="23" spans="1:19" x14ac:dyDescent="0.25">
      <c r="A23" s="12" t="s">
        <v>190</v>
      </c>
      <c r="B23" s="148">
        <v>68.195109101286405</v>
      </c>
      <c r="C23" s="10" t="s">
        <v>159</v>
      </c>
      <c r="D23" s="148">
        <v>82.1983347310249</v>
      </c>
      <c r="E23" s="10" t="s">
        <v>159</v>
      </c>
      <c r="F23" s="148">
        <v>104.372095237528</v>
      </c>
      <c r="G23" s="10" t="s">
        <v>181</v>
      </c>
      <c r="H23" s="148">
        <v>123.62773038448201</v>
      </c>
      <c r="I23" s="10" t="s">
        <v>159</v>
      </c>
      <c r="J23" s="148">
        <v>83.473931186250198</v>
      </c>
      <c r="K23" s="10" t="s">
        <v>159</v>
      </c>
      <c r="L23" s="148">
        <v>84.875442350999407</v>
      </c>
      <c r="M23" s="10" t="s">
        <v>159</v>
      </c>
      <c r="N23" s="148">
        <v>99.349420953583106</v>
      </c>
      <c r="O23" s="10" t="s">
        <v>159</v>
      </c>
      <c r="P23" s="148">
        <v>168.29176805139099</v>
      </c>
      <c r="Q23" s="10" t="s">
        <v>159</v>
      </c>
      <c r="R23" s="148">
        <v>103.757039967629</v>
      </c>
      <c r="S23" s="10" t="s">
        <v>181</v>
      </c>
    </row>
    <row r="24" spans="1:19" x14ac:dyDescent="0.25">
      <c r="A24" s="12" t="s">
        <v>191</v>
      </c>
      <c r="B24" s="148">
        <v>72.994784367202598</v>
      </c>
      <c r="C24" s="10" t="s">
        <v>159</v>
      </c>
      <c r="D24" s="148">
        <v>89.297145291345799</v>
      </c>
      <c r="E24" s="10" t="s">
        <v>159</v>
      </c>
      <c r="F24" s="148">
        <v>117.119905603617</v>
      </c>
      <c r="G24" s="10" t="s">
        <v>181</v>
      </c>
      <c r="H24" s="148">
        <v>132.85895710852299</v>
      </c>
      <c r="I24" s="10" t="s">
        <v>159</v>
      </c>
      <c r="J24" s="148">
        <v>91.450746660946194</v>
      </c>
      <c r="K24" s="10" t="s">
        <v>159</v>
      </c>
      <c r="L24" s="148">
        <v>91.683179327496603</v>
      </c>
      <c r="M24" s="10" t="s">
        <v>159</v>
      </c>
      <c r="N24" s="148">
        <v>109.970563686315</v>
      </c>
      <c r="O24" s="10" t="s">
        <v>159</v>
      </c>
      <c r="P24" s="148">
        <v>182.01703136473199</v>
      </c>
      <c r="Q24" s="10" t="s">
        <v>159</v>
      </c>
      <c r="R24" s="148">
        <v>113.081048348954</v>
      </c>
      <c r="S24" s="10" t="s">
        <v>181</v>
      </c>
    </row>
    <row r="25" spans="1:19" x14ac:dyDescent="0.25">
      <c r="A25" s="12" t="s">
        <v>192</v>
      </c>
      <c r="B25" s="148">
        <v>81.302046970018907</v>
      </c>
      <c r="C25" s="10" t="s">
        <v>159</v>
      </c>
      <c r="D25" s="148">
        <v>94.283558275061395</v>
      </c>
      <c r="E25" s="10" t="s">
        <v>159</v>
      </c>
      <c r="F25" s="148">
        <v>174.01755506176599</v>
      </c>
      <c r="G25" s="10" t="s">
        <v>181</v>
      </c>
      <c r="H25" s="148">
        <v>140.69942879398201</v>
      </c>
      <c r="I25" s="10" t="s">
        <v>159</v>
      </c>
      <c r="J25" s="148">
        <v>100.298016411944</v>
      </c>
      <c r="K25" s="10" t="s">
        <v>198</v>
      </c>
      <c r="L25" s="148">
        <v>111.051383956503</v>
      </c>
      <c r="M25" s="10" t="s">
        <v>159</v>
      </c>
      <c r="N25" s="148">
        <v>118.372383653258</v>
      </c>
      <c r="O25" s="10" t="s">
        <v>159</v>
      </c>
      <c r="P25" s="148">
        <v>193.28985230654399</v>
      </c>
      <c r="Q25" s="10" t="s">
        <v>229</v>
      </c>
      <c r="R25" s="148">
        <v>121.47694963059701</v>
      </c>
      <c r="S25" s="10" t="s">
        <v>181</v>
      </c>
    </row>
    <row r="26" spans="1:19" x14ac:dyDescent="0.25">
      <c r="A26" s="12" t="s">
        <v>193</v>
      </c>
      <c r="B26" s="148">
        <v>74.820234724935901</v>
      </c>
      <c r="C26" s="10" t="s">
        <v>159</v>
      </c>
      <c r="D26" s="148">
        <v>84.794257849624998</v>
      </c>
      <c r="E26" s="10" t="s">
        <v>159</v>
      </c>
      <c r="F26" s="148">
        <v>206.250957806435</v>
      </c>
      <c r="G26" s="10" t="s">
        <v>181</v>
      </c>
      <c r="H26" s="148">
        <v>112.464634796144</v>
      </c>
      <c r="I26" s="10" t="s">
        <v>159</v>
      </c>
      <c r="J26" s="148">
        <v>90.446700507614196</v>
      </c>
      <c r="K26" s="10" t="s">
        <v>159</v>
      </c>
      <c r="L26" s="148">
        <v>93.931207994827801</v>
      </c>
      <c r="M26" s="10" t="s">
        <v>159</v>
      </c>
      <c r="N26" s="148">
        <v>107.637663241306</v>
      </c>
      <c r="O26" s="10" t="s">
        <v>159</v>
      </c>
      <c r="P26" s="148">
        <v>183.98277380714001</v>
      </c>
      <c r="Q26" s="10" t="s">
        <v>159</v>
      </c>
      <c r="R26" s="148">
        <v>108.29685899499501</v>
      </c>
      <c r="S26" s="10" t="s">
        <v>181</v>
      </c>
    </row>
    <row r="27" spans="1:19" x14ac:dyDescent="0.25">
      <c r="A27" s="12" t="s">
        <v>194</v>
      </c>
      <c r="B27" s="148">
        <v>73.132892127020298</v>
      </c>
      <c r="C27" s="10" t="s">
        <v>159</v>
      </c>
      <c r="D27" s="148">
        <v>84.881919414570106</v>
      </c>
      <c r="E27" s="10" t="s">
        <v>159</v>
      </c>
      <c r="F27" s="148">
        <v>229.38437282071499</v>
      </c>
      <c r="G27" s="10" t="s">
        <v>181</v>
      </c>
      <c r="H27" s="148">
        <v>112.523546005314</v>
      </c>
      <c r="I27" s="10" t="s">
        <v>159</v>
      </c>
      <c r="J27" s="148">
        <v>90.988445238768307</v>
      </c>
      <c r="K27" s="10" t="s">
        <v>159</v>
      </c>
      <c r="L27" s="148">
        <v>93.513724982058804</v>
      </c>
      <c r="M27" s="10" t="s">
        <v>159</v>
      </c>
      <c r="N27" s="148">
        <v>107.098403186769</v>
      </c>
      <c r="O27" s="10" t="s">
        <v>353</v>
      </c>
      <c r="P27" s="148">
        <v>187.99130521155999</v>
      </c>
      <c r="Q27" s="10" t="s">
        <v>159</v>
      </c>
      <c r="R27" s="148">
        <v>108.82313352853301</v>
      </c>
      <c r="S27" s="10" t="s">
        <v>181</v>
      </c>
    </row>
    <row r="28" spans="1:19" x14ac:dyDescent="0.25">
      <c r="A28" s="12" t="s">
        <v>196</v>
      </c>
      <c r="B28" s="148">
        <v>68.618070776053798</v>
      </c>
      <c r="C28" s="10" t="s">
        <v>159</v>
      </c>
      <c r="D28" s="148">
        <v>91.248869616706898</v>
      </c>
      <c r="E28" s="10" t="s">
        <v>258</v>
      </c>
      <c r="F28" s="148">
        <v>254.20596664394799</v>
      </c>
      <c r="G28" s="10" t="s">
        <v>181</v>
      </c>
      <c r="H28" s="148">
        <v>118.80749003741499</v>
      </c>
      <c r="I28" s="10" t="s">
        <v>159</v>
      </c>
      <c r="J28" s="148">
        <v>94.901964581881501</v>
      </c>
      <c r="K28" s="10" t="s">
        <v>159</v>
      </c>
      <c r="L28" s="148">
        <v>99.898570701422599</v>
      </c>
      <c r="M28" s="10" t="s">
        <v>159</v>
      </c>
      <c r="N28" s="148">
        <v>111.41367372679299</v>
      </c>
      <c r="O28" s="10" t="s">
        <v>259</v>
      </c>
      <c r="P28" s="148">
        <v>199.55282722223501</v>
      </c>
      <c r="Q28" s="10" t="s">
        <v>159</v>
      </c>
      <c r="R28" s="148">
        <v>114.940604064816</v>
      </c>
      <c r="S28" s="10" t="s">
        <v>181</v>
      </c>
    </row>
    <row r="29" spans="1:19" x14ac:dyDescent="0.25">
      <c r="A29" s="12" t="s">
        <v>197</v>
      </c>
      <c r="B29" s="148">
        <v>63.389942759827797</v>
      </c>
      <c r="C29" s="10" t="s">
        <v>159</v>
      </c>
      <c r="D29" s="148">
        <v>84.294608912670199</v>
      </c>
      <c r="E29" s="10" t="s">
        <v>159</v>
      </c>
      <c r="F29" s="148">
        <v>231.05847011188999</v>
      </c>
      <c r="G29" s="10" t="s">
        <v>181</v>
      </c>
      <c r="H29" s="148">
        <v>109.70853779730599</v>
      </c>
      <c r="I29" s="10" t="s">
        <v>159</v>
      </c>
      <c r="J29" s="148">
        <v>88.406066613256201</v>
      </c>
      <c r="K29" s="10" t="s">
        <v>159</v>
      </c>
      <c r="L29" s="148">
        <v>94.412027403714006</v>
      </c>
      <c r="M29" s="10" t="s">
        <v>159</v>
      </c>
      <c r="N29" s="148">
        <v>102.37144123994101</v>
      </c>
      <c r="O29" s="10" t="s">
        <v>260</v>
      </c>
      <c r="P29" s="148">
        <v>183.12245628424901</v>
      </c>
      <c r="Q29" s="10" t="s">
        <v>159</v>
      </c>
      <c r="R29" s="148">
        <v>105.86016619680601</v>
      </c>
      <c r="S29" s="10" t="s">
        <v>181</v>
      </c>
    </row>
    <row r="30" spans="1:19" x14ac:dyDescent="0.25">
      <c r="A30" s="12" t="s">
        <v>199</v>
      </c>
      <c r="B30" s="148">
        <v>63.263437032323601</v>
      </c>
      <c r="C30" s="10" t="s">
        <v>159</v>
      </c>
      <c r="D30" s="148">
        <v>87.8415533985617</v>
      </c>
      <c r="E30" s="10" t="s">
        <v>159</v>
      </c>
      <c r="F30" s="148">
        <v>259.865228964388</v>
      </c>
      <c r="G30" s="10" t="s">
        <v>202</v>
      </c>
      <c r="H30" s="148">
        <v>113.653957845292</v>
      </c>
      <c r="I30" s="10" t="s">
        <v>159</v>
      </c>
      <c r="J30" s="148">
        <v>91.104846358970306</v>
      </c>
      <c r="K30" s="10" t="s">
        <v>159</v>
      </c>
      <c r="L30" s="148">
        <v>96.375901461948004</v>
      </c>
      <c r="M30" s="10" t="s">
        <v>159</v>
      </c>
      <c r="N30" s="148">
        <v>103.129147667415</v>
      </c>
      <c r="O30" s="10" t="s">
        <v>159</v>
      </c>
      <c r="P30" s="148">
        <v>187.110278072677</v>
      </c>
      <c r="Q30" s="10" t="s">
        <v>201</v>
      </c>
      <c r="R30" s="148">
        <v>108.798405180657</v>
      </c>
      <c r="S30" s="10" t="s">
        <v>202</v>
      </c>
    </row>
    <row r="31" spans="1:19" x14ac:dyDescent="0.25">
      <c r="A31" s="12" t="s">
        <v>200</v>
      </c>
      <c r="B31" s="148">
        <v>74.503831629964907</v>
      </c>
      <c r="C31" s="10" t="s">
        <v>261</v>
      </c>
      <c r="D31" s="148">
        <v>114.158086703001</v>
      </c>
      <c r="E31" s="10" t="s">
        <v>261</v>
      </c>
      <c r="F31" s="148">
        <v>268.44519680211801</v>
      </c>
      <c r="G31" s="10" t="s">
        <v>335</v>
      </c>
      <c r="H31" s="148">
        <v>134.636799277379</v>
      </c>
      <c r="I31" s="10" t="s">
        <v>261</v>
      </c>
      <c r="J31" s="148">
        <v>111.306413974374</v>
      </c>
      <c r="K31" s="10" t="s">
        <v>261</v>
      </c>
      <c r="L31" s="148">
        <v>114.818918061186</v>
      </c>
      <c r="M31" s="10" t="s">
        <v>354</v>
      </c>
      <c r="N31" s="148">
        <v>125.078095858857</v>
      </c>
      <c r="O31" s="10" t="s">
        <v>261</v>
      </c>
      <c r="P31" s="148">
        <v>214.20812156579299</v>
      </c>
      <c r="Q31" s="10" t="s">
        <v>354</v>
      </c>
      <c r="R31" s="148">
        <v>131.90219084695599</v>
      </c>
      <c r="S31" s="10" t="s">
        <v>202</v>
      </c>
    </row>
    <row r="32" spans="1:19" x14ac:dyDescent="0.25">
      <c r="A32" s="15" t="s">
        <v>203</v>
      </c>
      <c r="B32" s="149">
        <v>68.121526402343093</v>
      </c>
      <c r="C32" s="14" t="s">
        <v>159</v>
      </c>
      <c r="D32" s="149">
        <v>113.169253018417</v>
      </c>
      <c r="E32" s="14" t="s">
        <v>159</v>
      </c>
      <c r="F32" s="149">
        <v>263.35908906059399</v>
      </c>
      <c r="G32" s="14" t="s">
        <v>262</v>
      </c>
      <c r="H32" s="149">
        <v>139.680651773107</v>
      </c>
      <c r="I32" s="14" t="s">
        <v>159</v>
      </c>
      <c r="J32" s="149">
        <v>114.82062262579799</v>
      </c>
      <c r="K32" s="14" t="s">
        <v>159</v>
      </c>
      <c r="L32" s="149">
        <v>124.56565171826099</v>
      </c>
      <c r="M32" s="14" t="s">
        <v>159</v>
      </c>
      <c r="N32" s="149">
        <v>124.519474960821</v>
      </c>
      <c r="O32" s="14" t="s">
        <v>159</v>
      </c>
      <c r="P32" s="149">
        <v>206.00961178566601</v>
      </c>
      <c r="Q32" s="14" t="s">
        <v>159</v>
      </c>
      <c r="R32" s="149">
        <v>131.89399986986899</v>
      </c>
      <c r="S32" s="14" t="s">
        <v>159</v>
      </c>
    </row>
    <row r="34" spans="1:2" x14ac:dyDescent="0.25">
      <c r="A34" s="16" t="s">
        <v>204</v>
      </c>
      <c r="B34" s="16" t="s">
        <v>218</v>
      </c>
    </row>
    <row r="36" spans="1:2" x14ac:dyDescent="0.25">
      <c r="B36" s="16" t="s">
        <v>355</v>
      </c>
    </row>
    <row r="37" spans="1:2" x14ac:dyDescent="0.25">
      <c r="B37" s="16" t="s">
        <v>356</v>
      </c>
    </row>
    <row r="38" spans="1:2" x14ac:dyDescent="0.25">
      <c r="B38" s="16" t="s">
        <v>357</v>
      </c>
    </row>
    <row r="39" spans="1:2" x14ac:dyDescent="0.25">
      <c r="B39" s="16" t="s">
        <v>358</v>
      </c>
    </row>
    <row r="40" spans="1:2" x14ac:dyDescent="0.25">
      <c r="B40" s="16" t="s">
        <v>359</v>
      </c>
    </row>
    <row r="41" spans="1:2" x14ac:dyDescent="0.25">
      <c r="B41" s="16" t="s">
        <v>341</v>
      </c>
    </row>
    <row r="42" spans="1:2" x14ac:dyDescent="0.25">
      <c r="B42" s="16" t="s">
        <v>360</v>
      </c>
    </row>
    <row r="43" spans="1:2" x14ac:dyDescent="0.25">
      <c r="B43" s="16" t="s">
        <v>361</v>
      </c>
    </row>
    <row r="44" spans="1:2" x14ac:dyDescent="0.25">
      <c r="B44" s="16" t="s">
        <v>362</v>
      </c>
    </row>
    <row r="45" spans="1:2" x14ac:dyDescent="0.25">
      <c r="B45" s="16" t="s">
        <v>345</v>
      </c>
    </row>
    <row r="46" spans="1:2" x14ac:dyDescent="0.25">
      <c r="B46" s="16" t="s">
        <v>346</v>
      </c>
    </row>
    <row r="47" spans="1:2" x14ac:dyDescent="0.25">
      <c r="B47" s="16" t="s">
        <v>347</v>
      </c>
    </row>
    <row r="49" spans="1:2" x14ac:dyDescent="0.25">
      <c r="B49" s="16" t="s">
        <v>210</v>
      </c>
    </row>
    <row r="50" spans="1:2" x14ac:dyDescent="0.25">
      <c r="B50" s="16" t="s">
        <v>211</v>
      </c>
    </row>
    <row r="53" spans="1:2" x14ac:dyDescent="0.25">
      <c r="A53" s="17" t="str">
        <f>HYPERLINK("#'LOTTERIES 6'!A2", "&lt;&lt;&lt; Previous table")</f>
        <v>&lt;&lt;&lt; Previous table</v>
      </c>
    </row>
    <row r="54" spans="1:2" x14ac:dyDescent="0.25">
      <c r="A54" s="17" t="str">
        <f>HYPERLINK("#'LOTTERIES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HYPERLINK("#'INDEX'!B10", "Link to index")</f>
        <v>Link to index</v>
      </c>
    </row>
    <row r="2" spans="1:19" ht="15.75" customHeight="1" x14ac:dyDescent="0.25">
      <c r="A2" s="287" t="s">
        <v>217</v>
      </c>
      <c r="B2" s="286"/>
      <c r="C2" s="286"/>
      <c r="D2" s="286"/>
      <c r="E2" s="286"/>
      <c r="F2" s="286"/>
      <c r="G2" s="286"/>
      <c r="H2" s="286"/>
      <c r="I2" s="286"/>
      <c r="J2" s="286"/>
      <c r="K2" s="286"/>
      <c r="L2" s="286"/>
      <c r="M2" s="286"/>
      <c r="N2" s="286"/>
      <c r="O2" s="286"/>
      <c r="P2" s="286"/>
      <c r="Q2" s="286"/>
      <c r="R2" s="286"/>
      <c r="S2" s="286"/>
    </row>
    <row r="3" spans="1:19" ht="15.75" customHeight="1" x14ac:dyDescent="0.25">
      <c r="A3" s="287" t="s">
        <v>28</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24">
        <v>39.58</v>
      </c>
      <c r="C7" s="10" t="s">
        <v>159</v>
      </c>
      <c r="D7" s="24">
        <v>0</v>
      </c>
      <c r="E7" s="10" t="s">
        <v>159</v>
      </c>
      <c r="F7" s="24">
        <v>36.850999999999999</v>
      </c>
      <c r="G7" s="10" t="s">
        <v>159</v>
      </c>
      <c r="H7" s="24">
        <v>253.78700000000001</v>
      </c>
      <c r="I7" s="10" t="s">
        <v>159</v>
      </c>
      <c r="J7" s="24">
        <v>83.558999999999997</v>
      </c>
      <c r="K7" s="10" t="s">
        <v>159</v>
      </c>
      <c r="L7" s="24">
        <v>58.871000000000002</v>
      </c>
      <c r="M7" s="10" t="s">
        <v>159</v>
      </c>
      <c r="N7" s="24">
        <v>357.84699999999998</v>
      </c>
      <c r="O7" s="10" t="s">
        <v>159</v>
      </c>
      <c r="P7" s="24">
        <v>395.03800000000001</v>
      </c>
      <c r="Q7" s="10" t="s">
        <v>159</v>
      </c>
      <c r="R7" s="24">
        <v>1225.5329999999999</v>
      </c>
      <c r="S7" s="10" t="s">
        <v>159</v>
      </c>
    </row>
    <row r="8" spans="1:19" x14ac:dyDescent="0.25">
      <c r="A8" s="12" t="s">
        <v>171</v>
      </c>
      <c r="B8" s="24">
        <v>29.280999999999999</v>
      </c>
      <c r="C8" s="10" t="s">
        <v>159</v>
      </c>
      <c r="D8" s="24">
        <v>279.39999999999998</v>
      </c>
      <c r="E8" s="10" t="s">
        <v>159</v>
      </c>
      <c r="F8" s="24">
        <v>58.397584000000002</v>
      </c>
      <c r="G8" s="10" t="s">
        <v>159</v>
      </c>
      <c r="H8" s="24">
        <v>388.67500000000001</v>
      </c>
      <c r="I8" s="10" t="s">
        <v>159</v>
      </c>
      <c r="J8" s="24">
        <v>76.543999999999997</v>
      </c>
      <c r="K8" s="10" t="s">
        <v>159</v>
      </c>
      <c r="L8" s="24">
        <v>62.386000000000003</v>
      </c>
      <c r="M8" s="10" t="s">
        <v>159</v>
      </c>
      <c r="N8" s="24">
        <v>490.9</v>
      </c>
      <c r="O8" s="10" t="s">
        <v>159</v>
      </c>
      <c r="P8" s="24">
        <v>429.565</v>
      </c>
      <c r="Q8" s="10" t="s">
        <v>159</v>
      </c>
      <c r="R8" s="24">
        <v>1815.148584</v>
      </c>
      <c r="S8" s="10" t="s">
        <v>159</v>
      </c>
    </row>
    <row r="9" spans="1:19" x14ac:dyDescent="0.25">
      <c r="A9" s="12" t="s">
        <v>172</v>
      </c>
      <c r="B9" s="24">
        <v>17.8</v>
      </c>
      <c r="C9" s="10" t="s">
        <v>159</v>
      </c>
      <c r="D9" s="24">
        <v>361.45</v>
      </c>
      <c r="E9" s="10" t="s">
        <v>159</v>
      </c>
      <c r="F9" s="24">
        <v>45.862879999999997</v>
      </c>
      <c r="G9" s="10" t="s">
        <v>159</v>
      </c>
      <c r="H9" s="24">
        <v>450.351</v>
      </c>
      <c r="I9" s="10" t="s">
        <v>159</v>
      </c>
      <c r="J9" s="24">
        <v>70.709000000000003</v>
      </c>
      <c r="K9" s="10" t="s">
        <v>159</v>
      </c>
      <c r="L9" s="24">
        <v>74.230999999999995</v>
      </c>
      <c r="M9" s="10" t="s">
        <v>159</v>
      </c>
      <c r="N9" s="24">
        <v>578.96600000000001</v>
      </c>
      <c r="O9" s="10" t="s">
        <v>159</v>
      </c>
      <c r="P9" s="24">
        <v>375.3</v>
      </c>
      <c r="Q9" s="10" t="s">
        <v>159</v>
      </c>
      <c r="R9" s="24">
        <v>1974.6698799999999</v>
      </c>
      <c r="S9" s="10" t="s">
        <v>159</v>
      </c>
    </row>
    <row r="10" spans="1:19" x14ac:dyDescent="0.25">
      <c r="A10" s="12" t="s">
        <v>173</v>
      </c>
      <c r="B10" s="24">
        <v>17.28</v>
      </c>
      <c r="C10" s="10" t="s">
        <v>159</v>
      </c>
      <c r="D10" s="24">
        <v>446.2</v>
      </c>
      <c r="E10" s="10" t="s">
        <v>159</v>
      </c>
      <c r="F10" s="24">
        <v>47.414000000000001</v>
      </c>
      <c r="G10" s="10" t="s">
        <v>159</v>
      </c>
      <c r="H10" s="24">
        <v>468.34699999999998</v>
      </c>
      <c r="I10" s="10" t="s">
        <v>159</v>
      </c>
      <c r="J10" s="24">
        <v>76.007999999999996</v>
      </c>
      <c r="K10" s="10" t="s">
        <v>159</v>
      </c>
      <c r="L10" s="24">
        <v>75.641999999999996</v>
      </c>
      <c r="M10" s="10" t="s">
        <v>159</v>
      </c>
      <c r="N10" s="24">
        <v>742.29200000000003</v>
      </c>
      <c r="O10" s="10" t="s">
        <v>159</v>
      </c>
      <c r="P10" s="24">
        <v>358.82799999999997</v>
      </c>
      <c r="Q10" s="10" t="s">
        <v>159</v>
      </c>
      <c r="R10" s="24">
        <v>2232.011</v>
      </c>
      <c r="S10" s="10" t="s">
        <v>159</v>
      </c>
    </row>
    <row r="11" spans="1:19" x14ac:dyDescent="0.25">
      <c r="A11" s="12" t="s">
        <v>174</v>
      </c>
      <c r="B11" s="24">
        <v>16.285</v>
      </c>
      <c r="C11" s="10" t="s">
        <v>159</v>
      </c>
      <c r="D11" s="24">
        <v>479.7</v>
      </c>
      <c r="E11" s="10" t="s">
        <v>159</v>
      </c>
      <c r="F11" s="24">
        <v>54.28</v>
      </c>
      <c r="G11" s="10" t="s">
        <v>159</v>
      </c>
      <c r="H11" s="24">
        <v>476.8</v>
      </c>
      <c r="I11" s="10" t="s">
        <v>159</v>
      </c>
      <c r="J11" s="24">
        <v>76.647999999999996</v>
      </c>
      <c r="K11" s="10" t="s">
        <v>159</v>
      </c>
      <c r="L11" s="24">
        <v>82.167000000000002</v>
      </c>
      <c r="M11" s="10" t="s">
        <v>159</v>
      </c>
      <c r="N11" s="24">
        <v>721.85199999999998</v>
      </c>
      <c r="O11" s="10" t="s">
        <v>159</v>
      </c>
      <c r="P11" s="24">
        <v>285.76</v>
      </c>
      <c r="Q11" s="10" t="s">
        <v>159</v>
      </c>
      <c r="R11" s="24">
        <v>2193.4920000000002</v>
      </c>
      <c r="S11" s="10" t="s">
        <v>159</v>
      </c>
    </row>
    <row r="12" spans="1:19" x14ac:dyDescent="0.25">
      <c r="A12" s="12" t="s">
        <v>175</v>
      </c>
      <c r="B12" s="24">
        <v>17.7</v>
      </c>
      <c r="C12" s="10" t="s">
        <v>159</v>
      </c>
      <c r="D12" s="24">
        <v>486.4</v>
      </c>
      <c r="E12" s="10" t="s">
        <v>159</v>
      </c>
      <c r="F12" s="24">
        <v>62.384999999999998</v>
      </c>
      <c r="G12" s="10" t="s">
        <v>159</v>
      </c>
      <c r="H12" s="24">
        <v>530.70000000000005</v>
      </c>
      <c r="I12" s="10" t="s">
        <v>159</v>
      </c>
      <c r="J12" s="24">
        <v>75.831000000000003</v>
      </c>
      <c r="K12" s="10" t="s">
        <v>159</v>
      </c>
      <c r="L12" s="24">
        <v>77.069999999999993</v>
      </c>
      <c r="M12" s="10" t="s">
        <v>159</v>
      </c>
      <c r="N12" s="24">
        <v>823.86900000000003</v>
      </c>
      <c r="O12" s="10" t="s">
        <v>159</v>
      </c>
      <c r="P12" s="24">
        <v>288.56</v>
      </c>
      <c r="Q12" s="10" t="s">
        <v>159</v>
      </c>
      <c r="R12" s="24">
        <v>2362.5149999999999</v>
      </c>
      <c r="S12" s="10" t="s">
        <v>159</v>
      </c>
    </row>
    <row r="13" spans="1:19" x14ac:dyDescent="0.25">
      <c r="A13" s="12" t="s">
        <v>176</v>
      </c>
      <c r="B13" s="24">
        <v>18.393999999999998</v>
      </c>
      <c r="C13" s="10" t="s">
        <v>159</v>
      </c>
      <c r="D13" s="24">
        <v>529</v>
      </c>
      <c r="E13" s="10" t="s">
        <v>159</v>
      </c>
      <c r="F13" s="24">
        <v>69.111000000000004</v>
      </c>
      <c r="G13" s="10" t="s">
        <v>159</v>
      </c>
      <c r="H13" s="24">
        <v>543.00099999999998</v>
      </c>
      <c r="I13" s="10" t="s">
        <v>159</v>
      </c>
      <c r="J13" s="24">
        <v>80.736999999999995</v>
      </c>
      <c r="K13" s="10" t="s">
        <v>159</v>
      </c>
      <c r="L13" s="24">
        <v>76.266999999999996</v>
      </c>
      <c r="M13" s="10" t="s">
        <v>159</v>
      </c>
      <c r="N13" s="24">
        <v>945.74599999999998</v>
      </c>
      <c r="O13" s="10" t="s">
        <v>159</v>
      </c>
      <c r="P13" s="24">
        <v>281.06400000000002</v>
      </c>
      <c r="Q13" s="10" t="s">
        <v>159</v>
      </c>
      <c r="R13" s="24">
        <v>2543.3200000000002</v>
      </c>
      <c r="S13" s="10" t="s">
        <v>159</v>
      </c>
    </row>
    <row r="14" spans="1:19" x14ac:dyDescent="0.25">
      <c r="A14" s="12" t="s">
        <v>177</v>
      </c>
      <c r="B14" s="24">
        <v>16.221</v>
      </c>
      <c r="C14" s="10" t="s">
        <v>159</v>
      </c>
      <c r="D14" s="24">
        <v>534</v>
      </c>
      <c r="E14" s="10" t="s">
        <v>159</v>
      </c>
      <c r="F14" s="24">
        <v>69.554000000000002</v>
      </c>
      <c r="G14" s="10" t="s">
        <v>159</v>
      </c>
      <c r="H14" s="24">
        <v>541.13699999999994</v>
      </c>
      <c r="I14" s="10" t="s">
        <v>159</v>
      </c>
      <c r="J14" s="24">
        <v>91.760999999999996</v>
      </c>
      <c r="K14" s="10" t="s">
        <v>159</v>
      </c>
      <c r="L14" s="24">
        <v>87.811000000000007</v>
      </c>
      <c r="M14" s="10" t="s">
        <v>159</v>
      </c>
      <c r="N14" s="24">
        <v>911.19799999999998</v>
      </c>
      <c r="O14" s="10" t="s">
        <v>159</v>
      </c>
      <c r="P14" s="24">
        <v>291.66000000000003</v>
      </c>
      <c r="Q14" s="10" t="s">
        <v>159</v>
      </c>
      <c r="R14" s="24">
        <v>2543.3420000000001</v>
      </c>
      <c r="S14" s="10" t="s">
        <v>159</v>
      </c>
    </row>
    <row r="15" spans="1:19" x14ac:dyDescent="0.25">
      <c r="A15" s="12" t="s">
        <v>178</v>
      </c>
      <c r="B15" s="24">
        <v>18.411000000000001</v>
      </c>
      <c r="C15" s="10" t="s">
        <v>159</v>
      </c>
      <c r="D15" s="24">
        <v>541</v>
      </c>
      <c r="E15" s="10" t="s">
        <v>159</v>
      </c>
      <c r="F15" s="24">
        <v>72.977999999999994</v>
      </c>
      <c r="G15" s="10" t="s">
        <v>159</v>
      </c>
      <c r="H15" s="24">
        <v>530.04700000000003</v>
      </c>
      <c r="I15" s="10" t="s">
        <v>159</v>
      </c>
      <c r="J15" s="24">
        <v>100.182</v>
      </c>
      <c r="K15" s="10" t="s">
        <v>159</v>
      </c>
      <c r="L15" s="24">
        <v>88.382000000000005</v>
      </c>
      <c r="M15" s="10" t="s">
        <v>159</v>
      </c>
      <c r="N15" s="24">
        <v>951.74699999999996</v>
      </c>
      <c r="O15" s="10" t="s">
        <v>159</v>
      </c>
      <c r="P15" s="24">
        <v>252.94</v>
      </c>
      <c r="Q15" s="10" t="s">
        <v>159</v>
      </c>
      <c r="R15" s="24">
        <v>2555.6869999999999</v>
      </c>
      <c r="S15" s="10" t="s">
        <v>159</v>
      </c>
    </row>
    <row r="16" spans="1:19" x14ac:dyDescent="0.25">
      <c r="A16" s="12" t="s">
        <v>182</v>
      </c>
      <c r="B16" s="24">
        <v>19.146000000000001</v>
      </c>
      <c r="C16" s="10" t="s">
        <v>159</v>
      </c>
      <c r="D16" s="24">
        <v>551</v>
      </c>
      <c r="E16" s="10" t="s">
        <v>159</v>
      </c>
      <c r="F16" s="24">
        <v>80.894000000000005</v>
      </c>
      <c r="G16" s="10" t="s">
        <v>159</v>
      </c>
      <c r="H16" s="24">
        <v>592.12300000000005</v>
      </c>
      <c r="I16" s="10" t="s">
        <v>159</v>
      </c>
      <c r="J16" s="24">
        <v>107.923</v>
      </c>
      <c r="K16" s="10" t="s">
        <v>159</v>
      </c>
      <c r="L16" s="24">
        <v>96.385999999999996</v>
      </c>
      <c r="M16" s="10" t="s">
        <v>159</v>
      </c>
      <c r="N16" s="24">
        <v>963.75900000000001</v>
      </c>
      <c r="O16" s="10" t="s">
        <v>159</v>
      </c>
      <c r="P16" s="24">
        <v>285.37099999999998</v>
      </c>
      <c r="Q16" s="10" t="s">
        <v>159</v>
      </c>
      <c r="R16" s="24">
        <v>2696.6019999999999</v>
      </c>
      <c r="S16" s="10" t="s">
        <v>159</v>
      </c>
    </row>
    <row r="17" spans="1:19" x14ac:dyDescent="0.25">
      <c r="A17" s="12" t="s">
        <v>183</v>
      </c>
      <c r="B17" s="24">
        <v>19.058</v>
      </c>
      <c r="C17" s="10" t="s">
        <v>159</v>
      </c>
      <c r="D17" s="24">
        <v>543.9</v>
      </c>
      <c r="E17" s="10" t="s">
        <v>159</v>
      </c>
      <c r="F17" s="24">
        <v>87.1</v>
      </c>
      <c r="G17" s="10" t="s">
        <v>159</v>
      </c>
      <c r="H17" s="24">
        <v>549.42499999999995</v>
      </c>
      <c r="I17" s="10" t="s">
        <v>159</v>
      </c>
      <c r="J17" s="24">
        <v>105.65600000000001</v>
      </c>
      <c r="K17" s="10" t="s">
        <v>159</v>
      </c>
      <c r="L17" s="24">
        <v>102.036</v>
      </c>
      <c r="M17" s="10" t="s">
        <v>159</v>
      </c>
      <c r="N17" s="24">
        <v>921.56</v>
      </c>
      <c r="O17" s="10" t="s">
        <v>159</v>
      </c>
      <c r="P17" s="24">
        <v>309.887</v>
      </c>
      <c r="Q17" s="10" t="s">
        <v>159</v>
      </c>
      <c r="R17" s="24">
        <v>2638.6219999999998</v>
      </c>
      <c r="S17" s="10" t="s">
        <v>159</v>
      </c>
    </row>
    <row r="18" spans="1:19" x14ac:dyDescent="0.25">
      <c r="A18" s="12" t="s">
        <v>184</v>
      </c>
      <c r="B18" s="24">
        <v>18.913</v>
      </c>
      <c r="C18" s="10" t="s">
        <v>159</v>
      </c>
      <c r="D18" s="24">
        <v>638</v>
      </c>
      <c r="E18" s="10" t="s">
        <v>159</v>
      </c>
      <c r="F18" s="24">
        <v>98.535120000000006</v>
      </c>
      <c r="G18" s="10" t="s">
        <v>159</v>
      </c>
      <c r="H18" s="24">
        <v>578.4</v>
      </c>
      <c r="I18" s="10" t="s">
        <v>159</v>
      </c>
      <c r="J18" s="24">
        <v>125.19799999999999</v>
      </c>
      <c r="K18" s="10" t="s">
        <v>159</v>
      </c>
      <c r="L18" s="24">
        <v>99.77</v>
      </c>
      <c r="M18" s="10" t="s">
        <v>159</v>
      </c>
      <c r="N18" s="24">
        <v>1027.127</v>
      </c>
      <c r="O18" s="10" t="s">
        <v>159</v>
      </c>
      <c r="P18" s="24">
        <v>345.517</v>
      </c>
      <c r="Q18" s="10" t="s">
        <v>159</v>
      </c>
      <c r="R18" s="24">
        <v>2931.4601200000002</v>
      </c>
      <c r="S18" s="10" t="s">
        <v>159</v>
      </c>
    </row>
    <row r="19" spans="1:19" x14ac:dyDescent="0.25">
      <c r="A19" s="12" t="s">
        <v>185</v>
      </c>
      <c r="B19" s="24">
        <v>18.170999999999999</v>
      </c>
      <c r="C19" s="10" t="s">
        <v>159</v>
      </c>
      <c r="D19" s="24">
        <v>687.09299999999996</v>
      </c>
      <c r="E19" s="10" t="s">
        <v>159</v>
      </c>
      <c r="F19" s="24">
        <v>105.245</v>
      </c>
      <c r="G19" s="10" t="s">
        <v>159</v>
      </c>
      <c r="H19" s="24">
        <v>525.803</v>
      </c>
      <c r="I19" s="10" t="s">
        <v>159</v>
      </c>
      <c r="J19" s="24">
        <v>131.56299999999999</v>
      </c>
      <c r="K19" s="10" t="s">
        <v>159</v>
      </c>
      <c r="L19" s="24">
        <v>101.92700000000001</v>
      </c>
      <c r="M19" s="10" t="s">
        <v>159</v>
      </c>
      <c r="N19" s="24">
        <v>1062.4749999999999</v>
      </c>
      <c r="O19" s="10" t="s">
        <v>159</v>
      </c>
      <c r="P19" s="24">
        <v>453.00799999999998</v>
      </c>
      <c r="Q19" s="10" t="s">
        <v>159</v>
      </c>
      <c r="R19" s="24">
        <v>3085.2849999999999</v>
      </c>
      <c r="S19" s="10" t="s">
        <v>159</v>
      </c>
    </row>
    <row r="20" spans="1:19" x14ac:dyDescent="0.25">
      <c r="A20" s="12" t="s">
        <v>186</v>
      </c>
      <c r="B20" s="24">
        <v>17.702999999999999</v>
      </c>
      <c r="C20" s="10" t="s">
        <v>159</v>
      </c>
      <c r="D20" s="24">
        <v>704.28700000000003</v>
      </c>
      <c r="E20" s="10" t="s">
        <v>159</v>
      </c>
      <c r="F20" s="24">
        <v>107.30594499999999</v>
      </c>
      <c r="G20" s="10" t="s">
        <v>180</v>
      </c>
      <c r="H20" s="24">
        <v>560.34556361</v>
      </c>
      <c r="I20" s="10" t="s">
        <v>159</v>
      </c>
      <c r="J20" s="24">
        <v>124.41500000000001</v>
      </c>
      <c r="K20" s="10" t="s">
        <v>159</v>
      </c>
      <c r="L20" s="24">
        <v>109.28</v>
      </c>
      <c r="M20" s="10" t="s">
        <v>159</v>
      </c>
      <c r="N20" s="24">
        <v>1101.3699999999999</v>
      </c>
      <c r="O20" s="10" t="s">
        <v>159</v>
      </c>
      <c r="P20" s="24">
        <v>486.21600000000001</v>
      </c>
      <c r="Q20" s="10" t="s">
        <v>159</v>
      </c>
      <c r="R20" s="24">
        <v>3210.92250861</v>
      </c>
      <c r="S20" s="10" t="s">
        <v>159</v>
      </c>
    </row>
    <row r="21" spans="1:19" x14ac:dyDescent="0.25">
      <c r="A21" s="12" t="s">
        <v>188</v>
      </c>
      <c r="B21" s="24">
        <v>18.835999999999999</v>
      </c>
      <c r="C21" s="10" t="s">
        <v>159</v>
      </c>
      <c r="D21" s="24">
        <v>747.79899999999998</v>
      </c>
      <c r="E21" s="10" t="s">
        <v>159</v>
      </c>
      <c r="F21" s="24">
        <v>114.73</v>
      </c>
      <c r="G21" s="10" t="s">
        <v>159</v>
      </c>
      <c r="H21" s="24">
        <v>579.78499999999997</v>
      </c>
      <c r="I21" s="10" t="s">
        <v>159</v>
      </c>
      <c r="J21" s="24">
        <v>134.50899999999999</v>
      </c>
      <c r="K21" s="10" t="s">
        <v>159</v>
      </c>
      <c r="L21" s="24">
        <v>113.914</v>
      </c>
      <c r="M21" s="10" t="s">
        <v>159</v>
      </c>
      <c r="N21" s="24">
        <v>1218.258</v>
      </c>
      <c r="O21" s="10" t="s">
        <v>159</v>
      </c>
      <c r="P21" s="24">
        <v>535.12099999999998</v>
      </c>
      <c r="Q21" s="10" t="s">
        <v>159</v>
      </c>
      <c r="R21" s="24">
        <v>3462.9520000000002</v>
      </c>
      <c r="S21" s="10" t="s">
        <v>159</v>
      </c>
    </row>
    <row r="22" spans="1:19" x14ac:dyDescent="0.25">
      <c r="A22" s="12" t="s">
        <v>189</v>
      </c>
      <c r="B22" s="24">
        <v>19.785</v>
      </c>
      <c r="C22" s="10" t="s">
        <v>159</v>
      </c>
      <c r="D22" s="24">
        <v>734.88099999999997</v>
      </c>
      <c r="E22" s="10" t="s">
        <v>159</v>
      </c>
      <c r="F22" s="24">
        <v>109.662364</v>
      </c>
      <c r="G22" s="10" t="s">
        <v>159</v>
      </c>
      <c r="H22" s="24">
        <v>550.17899999999997</v>
      </c>
      <c r="I22" s="10" t="s">
        <v>159</v>
      </c>
      <c r="J22" s="24">
        <v>140.35599999999999</v>
      </c>
      <c r="K22" s="10" t="s">
        <v>159</v>
      </c>
      <c r="L22" s="24">
        <v>108.565</v>
      </c>
      <c r="M22" s="10" t="s">
        <v>159</v>
      </c>
      <c r="N22" s="24">
        <v>1320.0691097900001</v>
      </c>
      <c r="O22" s="10" t="s">
        <v>159</v>
      </c>
      <c r="P22" s="24">
        <v>536.49599999999998</v>
      </c>
      <c r="Q22" s="10" t="s">
        <v>159</v>
      </c>
      <c r="R22" s="24">
        <v>3519.9934737899998</v>
      </c>
      <c r="S22" s="10" t="s">
        <v>159</v>
      </c>
    </row>
    <row r="23" spans="1:19" x14ac:dyDescent="0.25">
      <c r="A23" s="12" t="s">
        <v>190</v>
      </c>
      <c r="B23" s="24">
        <v>19.14</v>
      </c>
      <c r="C23" s="10" t="s">
        <v>159</v>
      </c>
      <c r="D23" s="24">
        <v>902.00099999999998</v>
      </c>
      <c r="E23" s="10" t="s">
        <v>159</v>
      </c>
      <c r="F23" s="24">
        <v>101.243859</v>
      </c>
      <c r="G23" s="10" t="s">
        <v>159</v>
      </c>
      <c r="H23" s="24">
        <v>568.71</v>
      </c>
      <c r="I23" s="10" t="s">
        <v>159</v>
      </c>
      <c r="J23" s="24">
        <v>139.31899999999999</v>
      </c>
      <c r="K23" s="10" t="s">
        <v>159</v>
      </c>
      <c r="L23" s="24">
        <v>110.709</v>
      </c>
      <c r="M23" s="10" t="s">
        <v>159</v>
      </c>
      <c r="N23" s="24">
        <v>1349.4670000000001</v>
      </c>
      <c r="O23" s="10" t="s">
        <v>159</v>
      </c>
      <c r="P23" s="24">
        <v>503.34300000000002</v>
      </c>
      <c r="Q23" s="10" t="s">
        <v>159</v>
      </c>
      <c r="R23" s="24">
        <v>3693.932859</v>
      </c>
      <c r="S23" s="10" t="s">
        <v>159</v>
      </c>
    </row>
    <row r="24" spans="1:19" x14ac:dyDescent="0.25">
      <c r="A24" s="12" t="s">
        <v>191</v>
      </c>
      <c r="B24" s="24">
        <v>18.449000000000002</v>
      </c>
      <c r="C24" s="10" t="s">
        <v>159</v>
      </c>
      <c r="D24" s="24">
        <v>953.71600000000001</v>
      </c>
      <c r="E24" s="10" t="s">
        <v>159</v>
      </c>
      <c r="F24" s="24">
        <v>104.89467</v>
      </c>
      <c r="G24" s="10" t="s">
        <v>159</v>
      </c>
      <c r="H24" s="24">
        <v>588.375</v>
      </c>
      <c r="I24" s="10" t="s">
        <v>159</v>
      </c>
      <c r="J24" s="24">
        <v>147.256</v>
      </c>
      <c r="K24" s="10" t="s">
        <v>159</v>
      </c>
      <c r="L24" s="24">
        <v>106.14</v>
      </c>
      <c r="M24" s="10" t="s">
        <v>159</v>
      </c>
      <c r="N24" s="24">
        <v>1528.04</v>
      </c>
      <c r="O24" s="10" t="s">
        <v>159</v>
      </c>
      <c r="P24" s="24">
        <v>634.221</v>
      </c>
      <c r="Q24" s="10" t="s">
        <v>159</v>
      </c>
      <c r="R24" s="24">
        <v>4081.0916699999998</v>
      </c>
      <c r="S24" s="10" t="s">
        <v>159</v>
      </c>
    </row>
    <row r="25" spans="1:19" x14ac:dyDescent="0.25">
      <c r="A25" s="12" t="s">
        <v>192</v>
      </c>
      <c r="B25" s="24">
        <v>17.085999999999999</v>
      </c>
      <c r="C25" s="10" t="s">
        <v>159</v>
      </c>
      <c r="D25" s="24">
        <v>1057.5070000000001</v>
      </c>
      <c r="E25" s="10" t="s">
        <v>159</v>
      </c>
      <c r="F25" s="24">
        <v>102.74002400000001</v>
      </c>
      <c r="G25" s="10" t="s">
        <v>159</v>
      </c>
      <c r="H25" s="24">
        <v>570.54200000000003</v>
      </c>
      <c r="I25" s="10" t="s">
        <v>159</v>
      </c>
      <c r="J25" s="24">
        <v>143.68799999999999</v>
      </c>
      <c r="K25" s="10" t="s">
        <v>159</v>
      </c>
      <c r="L25" s="24">
        <v>92.531999999999996</v>
      </c>
      <c r="M25" s="10" t="s">
        <v>159</v>
      </c>
      <c r="N25" s="24">
        <v>1536.12</v>
      </c>
      <c r="O25" s="10" t="s">
        <v>159</v>
      </c>
      <c r="P25" s="24">
        <v>599.17100000000005</v>
      </c>
      <c r="Q25" s="10" t="s">
        <v>159</v>
      </c>
      <c r="R25" s="24">
        <v>4119.3860240000004</v>
      </c>
      <c r="S25" s="10" t="s">
        <v>159</v>
      </c>
    </row>
    <row r="26" spans="1:19" x14ac:dyDescent="0.25">
      <c r="A26" s="12" t="s">
        <v>193</v>
      </c>
      <c r="B26" s="24">
        <v>17.378</v>
      </c>
      <c r="C26" s="10" t="s">
        <v>159</v>
      </c>
      <c r="D26" s="24">
        <v>1140.491</v>
      </c>
      <c r="E26" s="10" t="s">
        <v>159</v>
      </c>
      <c r="F26" s="24">
        <v>102.32510600000001</v>
      </c>
      <c r="G26" s="10" t="s">
        <v>159</v>
      </c>
      <c r="H26" s="24">
        <v>556.99599999999998</v>
      </c>
      <c r="I26" s="10" t="s">
        <v>159</v>
      </c>
      <c r="J26" s="24">
        <v>149.77699999999999</v>
      </c>
      <c r="K26" s="10" t="s">
        <v>159</v>
      </c>
      <c r="L26" s="24">
        <v>90.59</v>
      </c>
      <c r="M26" s="10" t="s">
        <v>159</v>
      </c>
      <c r="N26" s="24">
        <v>1556.771</v>
      </c>
      <c r="O26" s="10" t="s">
        <v>159</v>
      </c>
      <c r="P26" s="24">
        <v>774.42100000000005</v>
      </c>
      <c r="Q26" s="10" t="s">
        <v>159</v>
      </c>
      <c r="R26" s="24">
        <v>4388.7491060000002</v>
      </c>
      <c r="S26" s="10" t="s">
        <v>159</v>
      </c>
    </row>
    <row r="27" spans="1:19" x14ac:dyDescent="0.25">
      <c r="A27" s="12" t="s">
        <v>194</v>
      </c>
      <c r="B27" s="24">
        <v>16.84</v>
      </c>
      <c r="C27" s="10" t="s">
        <v>159</v>
      </c>
      <c r="D27" s="24">
        <v>1417.992</v>
      </c>
      <c r="E27" s="10" t="s">
        <v>159</v>
      </c>
      <c r="F27" s="24">
        <v>105.351068</v>
      </c>
      <c r="G27" s="10" t="s">
        <v>159</v>
      </c>
      <c r="H27" s="24">
        <v>690.33699999999999</v>
      </c>
      <c r="I27" s="10" t="s">
        <v>159</v>
      </c>
      <c r="J27" s="24">
        <v>152.22900000000001</v>
      </c>
      <c r="K27" s="10" t="s">
        <v>159</v>
      </c>
      <c r="L27" s="24">
        <v>92.593500000000006</v>
      </c>
      <c r="M27" s="10" t="s">
        <v>159</v>
      </c>
      <c r="N27" s="24">
        <v>1864.3879999999999</v>
      </c>
      <c r="O27" s="10" t="s">
        <v>159</v>
      </c>
      <c r="P27" s="24">
        <v>834.53399999999999</v>
      </c>
      <c r="Q27" s="10" t="s">
        <v>159</v>
      </c>
      <c r="R27" s="24">
        <v>5174.2645679999996</v>
      </c>
      <c r="S27" s="10" t="s">
        <v>159</v>
      </c>
    </row>
    <row r="28" spans="1:19" x14ac:dyDescent="0.25">
      <c r="A28" s="12" t="s">
        <v>196</v>
      </c>
      <c r="B28" s="24">
        <v>21.36</v>
      </c>
      <c r="C28" s="10" t="s">
        <v>159</v>
      </c>
      <c r="D28" s="24">
        <v>1508.123</v>
      </c>
      <c r="E28" s="10" t="s">
        <v>159</v>
      </c>
      <c r="F28" s="24">
        <v>101.87671</v>
      </c>
      <c r="G28" s="10" t="s">
        <v>159</v>
      </c>
      <c r="H28" s="24">
        <v>701.87023141999998</v>
      </c>
      <c r="I28" s="10" t="s">
        <v>159</v>
      </c>
      <c r="J28" s="24">
        <v>178.24600000000001</v>
      </c>
      <c r="K28" s="10" t="s">
        <v>159</v>
      </c>
      <c r="L28" s="24">
        <v>89.804199999999994</v>
      </c>
      <c r="M28" s="10" t="s">
        <v>159</v>
      </c>
      <c r="N28" s="24">
        <v>1851.694</v>
      </c>
      <c r="O28" s="10" t="s">
        <v>159</v>
      </c>
      <c r="P28" s="24">
        <v>741.89099999999996</v>
      </c>
      <c r="Q28" s="10" t="s">
        <v>159</v>
      </c>
      <c r="R28" s="24">
        <v>5194.8651414200003</v>
      </c>
      <c r="S28" s="10" t="s">
        <v>159</v>
      </c>
    </row>
    <row r="29" spans="1:19" x14ac:dyDescent="0.25">
      <c r="A29" s="12" t="s">
        <v>197</v>
      </c>
      <c r="B29" s="24">
        <v>34.479999999999997</v>
      </c>
      <c r="C29" s="10" t="s">
        <v>159</v>
      </c>
      <c r="D29" s="24">
        <v>1543.5540000000001</v>
      </c>
      <c r="E29" s="10" t="s">
        <v>159</v>
      </c>
      <c r="F29" s="24">
        <v>97.124939999999995</v>
      </c>
      <c r="G29" s="10" t="s">
        <v>159</v>
      </c>
      <c r="H29" s="24">
        <v>715.85900000000004</v>
      </c>
      <c r="I29" s="10" t="s">
        <v>159</v>
      </c>
      <c r="J29" s="24">
        <v>135.565</v>
      </c>
      <c r="K29" s="10" t="s">
        <v>159</v>
      </c>
      <c r="L29" s="24">
        <v>84.340400000000002</v>
      </c>
      <c r="M29" s="10" t="s">
        <v>159</v>
      </c>
      <c r="N29" s="24">
        <v>1556.2681852400001</v>
      </c>
      <c r="O29" s="10" t="s">
        <v>159</v>
      </c>
      <c r="P29" s="24">
        <v>622.84900000000005</v>
      </c>
      <c r="Q29" s="10" t="s">
        <v>187</v>
      </c>
      <c r="R29" s="24">
        <v>4790.0405252399996</v>
      </c>
      <c r="S29" s="10" t="s">
        <v>159</v>
      </c>
    </row>
    <row r="30" spans="1:19" x14ac:dyDescent="0.25">
      <c r="A30" s="12" t="s">
        <v>199</v>
      </c>
      <c r="B30" s="24">
        <v>24.777000000000001</v>
      </c>
      <c r="C30" s="10" t="s">
        <v>159</v>
      </c>
      <c r="D30" s="24">
        <v>1574.819</v>
      </c>
      <c r="E30" s="10" t="s">
        <v>159</v>
      </c>
      <c r="F30" s="24">
        <v>96.384</v>
      </c>
      <c r="G30" s="10" t="s">
        <v>159</v>
      </c>
      <c r="H30" s="24">
        <v>805.85199999999998</v>
      </c>
      <c r="I30" s="10" t="s">
        <v>159</v>
      </c>
      <c r="J30" s="24">
        <v>180.40199999999999</v>
      </c>
      <c r="K30" s="10" t="s">
        <v>159</v>
      </c>
      <c r="L30" s="24">
        <v>81.161456999999999</v>
      </c>
      <c r="M30" s="10" t="s">
        <v>159</v>
      </c>
      <c r="N30" s="24">
        <v>1773.56334642</v>
      </c>
      <c r="O30" s="10" t="s">
        <v>159</v>
      </c>
      <c r="P30" s="24">
        <v>563.62400000000002</v>
      </c>
      <c r="Q30" s="10" t="s">
        <v>159</v>
      </c>
      <c r="R30" s="24">
        <v>5100.5828034200003</v>
      </c>
      <c r="S30" s="10" t="s">
        <v>159</v>
      </c>
    </row>
    <row r="31" spans="1:19" x14ac:dyDescent="0.25">
      <c r="A31" s="12" t="s">
        <v>200</v>
      </c>
      <c r="B31" s="24">
        <v>25.675999999999998</v>
      </c>
      <c r="C31" s="10" t="s">
        <v>159</v>
      </c>
      <c r="D31" s="24">
        <v>1404.761</v>
      </c>
      <c r="E31" s="10" t="s">
        <v>159</v>
      </c>
      <c r="F31" s="24">
        <v>92.405000000000001</v>
      </c>
      <c r="G31" s="10" t="s">
        <v>159</v>
      </c>
      <c r="H31" s="24">
        <v>917.07338188999904</v>
      </c>
      <c r="I31" s="10" t="s">
        <v>159</v>
      </c>
      <c r="J31" s="24">
        <v>126.37253797</v>
      </c>
      <c r="K31" s="10" t="s">
        <v>201</v>
      </c>
      <c r="L31" s="24">
        <v>81.078587999999996</v>
      </c>
      <c r="M31" s="10" t="s">
        <v>159</v>
      </c>
      <c r="N31" s="24">
        <v>1679.0789863800001</v>
      </c>
      <c r="O31" s="10" t="s">
        <v>159</v>
      </c>
      <c r="P31" s="24">
        <v>533.41200000000003</v>
      </c>
      <c r="Q31" s="10" t="s">
        <v>159</v>
      </c>
      <c r="R31" s="24">
        <v>4859.8574942400001</v>
      </c>
      <c r="S31" s="10" t="s">
        <v>201</v>
      </c>
    </row>
    <row r="32" spans="1:19" x14ac:dyDescent="0.25">
      <c r="A32" s="15" t="s">
        <v>203</v>
      </c>
      <c r="B32" s="25">
        <v>18.419</v>
      </c>
      <c r="C32" s="14" t="s">
        <v>159</v>
      </c>
      <c r="D32" s="25">
        <v>1047.356</v>
      </c>
      <c r="E32" s="14" t="s">
        <v>159</v>
      </c>
      <c r="F32" s="25">
        <v>72.703999999999994</v>
      </c>
      <c r="G32" s="14" t="s">
        <v>159</v>
      </c>
      <c r="H32" s="25">
        <v>575.50862668000002</v>
      </c>
      <c r="I32" s="14" t="s">
        <v>159</v>
      </c>
      <c r="J32" s="25">
        <v>113.16027896999999</v>
      </c>
      <c r="K32" s="14" t="s">
        <v>159</v>
      </c>
      <c r="L32" s="25">
        <v>60.844150999999997</v>
      </c>
      <c r="M32" s="14" t="s">
        <v>159</v>
      </c>
      <c r="N32" s="25">
        <v>1235.3719830099999</v>
      </c>
      <c r="O32" s="14" t="s">
        <v>159</v>
      </c>
      <c r="P32" s="25">
        <v>390.93400000000003</v>
      </c>
      <c r="Q32" s="14" t="s">
        <v>159</v>
      </c>
      <c r="R32" s="25">
        <v>3514.2980396600001</v>
      </c>
      <c r="S32" s="14" t="s">
        <v>159</v>
      </c>
    </row>
    <row r="34" spans="1:2" x14ac:dyDescent="0.25">
      <c r="A34" s="16" t="s">
        <v>204</v>
      </c>
      <c r="B34" s="16" t="s">
        <v>218</v>
      </c>
    </row>
    <row r="36" spans="1:2" x14ac:dyDescent="0.25">
      <c r="B36" s="16" t="s">
        <v>219</v>
      </c>
    </row>
    <row r="37" spans="1:2" x14ac:dyDescent="0.25">
      <c r="B37" s="16" t="s">
        <v>220</v>
      </c>
    </row>
    <row r="39" spans="1:2" x14ac:dyDescent="0.25">
      <c r="B39" s="16" t="s">
        <v>211</v>
      </c>
    </row>
    <row r="42" spans="1:2" x14ac:dyDescent="0.25">
      <c r="A42" s="17" t="str">
        <f>HYPERLINK("#'CASINO 4'!A2", "&lt;&lt;&lt; Previous table")</f>
        <v>&lt;&lt;&lt; Previous table</v>
      </c>
    </row>
    <row r="43" spans="1:2" x14ac:dyDescent="0.25">
      <c r="A43" s="17" t="str">
        <f>HYPERLINK("#'CASINO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S54"/>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HYPERLINK("#'INDEX'!B73", "Link to index")</f>
        <v>Link to index</v>
      </c>
    </row>
    <row r="2" spans="1:19" ht="15.75" customHeight="1" x14ac:dyDescent="0.25">
      <c r="A2" s="287" t="s">
        <v>365</v>
      </c>
      <c r="B2" s="286"/>
      <c r="C2" s="286"/>
      <c r="D2" s="286"/>
      <c r="E2" s="286"/>
      <c r="F2" s="286"/>
      <c r="G2" s="286"/>
      <c r="H2" s="286"/>
      <c r="I2" s="286"/>
      <c r="J2" s="286"/>
      <c r="K2" s="286"/>
      <c r="L2" s="286"/>
      <c r="M2" s="286"/>
      <c r="N2" s="286"/>
      <c r="O2" s="286"/>
      <c r="P2" s="286"/>
      <c r="Q2" s="286"/>
      <c r="R2" s="286"/>
      <c r="S2" s="286"/>
    </row>
    <row r="3" spans="1:19" ht="15.75" customHeight="1" x14ac:dyDescent="0.25">
      <c r="A3" s="287" t="s">
        <v>91</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150">
        <v>124.019141070656</v>
      </c>
      <c r="C7" s="10" t="s">
        <v>159</v>
      </c>
      <c r="D7" s="150">
        <v>132.32334340076301</v>
      </c>
      <c r="E7" s="10" t="s">
        <v>159</v>
      </c>
      <c r="F7" s="150">
        <v>179.79734121844999</v>
      </c>
      <c r="G7" s="10" t="s">
        <v>159</v>
      </c>
      <c r="H7" s="150">
        <v>188.790135336942</v>
      </c>
      <c r="I7" s="10" t="s">
        <v>159</v>
      </c>
      <c r="J7" s="150">
        <v>119.055323281643</v>
      </c>
      <c r="K7" s="10" t="s">
        <v>159</v>
      </c>
      <c r="L7" s="150">
        <v>142.23751926899999</v>
      </c>
      <c r="M7" s="10" t="s">
        <v>159</v>
      </c>
      <c r="N7" s="150">
        <v>169.042022299666</v>
      </c>
      <c r="O7" s="10" t="s">
        <v>159</v>
      </c>
      <c r="P7" s="150">
        <v>204.39242165030001</v>
      </c>
      <c r="Q7" s="10" t="s">
        <v>159</v>
      </c>
      <c r="R7" s="150">
        <v>157.82602622820801</v>
      </c>
      <c r="S7" s="10" t="s">
        <v>159</v>
      </c>
    </row>
    <row r="8" spans="1:19" x14ac:dyDescent="0.25">
      <c r="A8" s="12" t="s">
        <v>171</v>
      </c>
      <c r="B8" s="150">
        <v>122.035524290833</v>
      </c>
      <c r="C8" s="10" t="s">
        <v>159</v>
      </c>
      <c r="D8" s="150">
        <v>130.640503442225</v>
      </c>
      <c r="E8" s="10" t="s">
        <v>159</v>
      </c>
      <c r="F8" s="150">
        <v>205.06628961556601</v>
      </c>
      <c r="G8" s="10" t="s">
        <v>159</v>
      </c>
      <c r="H8" s="150">
        <v>171.52757727698801</v>
      </c>
      <c r="I8" s="10" t="s">
        <v>159</v>
      </c>
      <c r="J8" s="150">
        <v>112.91964190730199</v>
      </c>
      <c r="K8" s="10" t="s">
        <v>159</v>
      </c>
      <c r="L8" s="150">
        <v>128.764496277322</v>
      </c>
      <c r="M8" s="10" t="s">
        <v>159</v>
      </c>
      <c r="N8" s="150">
        <v>163.65669448344499</v>
      </c>
      <c r="O8" s="10" t="s">
        <v>159</v>
      </c>
      <c r="P8" s="150">
        <v>216.38757430159399</v>
      </c>
      <c r="Q8" s="10" t="s">
        <v>159</v>
      </c>
      <c r="R8" s="150">
        <v>153.42917976684799</v>
      </c>
      <c r="S8" s="10" t="s">
        <v>159</v>
      </c>
    </row>
    <row r="9" spans="1:19" x14ac:dyDescent="0.25">
      <c r="A9" s="12" t="s">
        <v>172</v>
      </c>
      <c r="B9" s="150">
        <v>112.085082012911</v>
      </c>
      <c r="C9" s="10" t="s">
        <v>159</v>
      </c>
      <c r="D9" s="150">
        <v>130.73382649771901</v>
      </c>
      <c r="E9" s="10" t="s">
        <v>159</v>
      </c>
      <c r="F9" s="150">
        <v>188.12802505600399</v>
      </c>
      <c r="G9" s="10" t="s">
        <v>159</v>
      </c>
      <c r="H9" s="150">
        <v>166.3721732946</v>
      </c>
      <c r="I9" s="10" t="s">
        <v>159</v>
      </c>
      <c r="J9" s="150">
        <v>109.67987291161801</v>
      </c>
      <c r="K9" s="10" t="s">
        <v>159</v>
      </c>
      <c r="L9" s="150">
        <v>94.496590586091997</v>
      </c>
      <c r="M9" s="10" t="s">
        <v>159</v>
      </c>
      <c r="N9" s="150">
        <v>145.237121651493</v>
      </c>
      <c r="O9" s="10" t="s">
        <v>159</v>
      </c>
      <c r="P9" s="150">
        <v>208.44122349742099</v>
      </c>
      <c r="Q9" s="10" t="s">
        <v>159</v>
      </c>
      <c r="R9" s="150">
        <v>145.79342240797001</v>
      </c>
      <c r="S9" s="10" t="s">
        <v>159</v>
      </c>
    </row>
    <row r="10" spans="1:19" x14ac:dyDescent="0.25">
      <c r="A10" s="12" t="s">
        <v>173</v>
      </c>
      <c r="B10" s="150">
        <v>116.065053730396</v>
      </c>
      <c r="C10" s="10" t="s">
        <v>159</v>
      </c>
      <c r="D10" s="150">
        <v>133.302501464003</v>
      </c>
      <c r="E10" s="10" t="s">
        <v>159</v>
      </c>
      <c r="F10" s="150">
        <v>198.483823627449</v>
      </c>
      <c r="G10" s="10" t="s">
        <v>159</v>
      </c>
      <c r="H10" s="150">
        <v>179.34233194709299</v>
      </c>
      <c r="I10" s="10" t="s">
        <v>159</v>
      </c>
      <c r="J10" s="150">
        <v>117.00681174008</v>
      </c>
      <c r="K10" s="10" t="s">
        <v>159</v>
      </c>
      <c r="L10" s="150">
        <v>93.542653894357102</v>
      </c>
      <c r="M10" s="10" t="s">
        <v>159</v>
      </c>
      <c r="N10" s="150">
        <v>149.238457441359</v>
      </c>
      <c r="O10" s="10" t="s">
        <v>159</v>
      </c>
      <c r="P10" s="150">
        <v>214.48693531801101</v>
      </c>
      <c r="Q10" s="10" t="s">
        <v>159</v>
      </c>
      <c r="R10" s="150">
        <v>151.42721291198899</v>
      </c>
      <c r="S10" s="10" t="s">
        <v>159</v>
      </c>
    </row>
    <row r="11" spans="1:19" x14ac:dyDescent="0.25">
      <c r="A11" s="12" t="s">
        <v>174</v>
      </c>
      <c r="B11" s="150">
        <v>115.74811246806701</v>
      </c>
      <c r="C11" s="10" t="s">
        <v>159</v>
      </c>
      <c r="D11" s="150">
        <v>133.35694597688999</v>
      </c>
      <c r="E11" s="10" t="s">
        <v>159</v>
      </c>
      <c r="F11" s="150">
        <v>186.068492436615</v>
      </c>
      <c r="G11" s="10" t="s">
        <v>159</v>
      </c>
      <c r="H11" s="150">
        <v>205.14403104177501</v>
      </c>
      <c r="I11" s="10" t="s">
        <v>159</v>
      </c>
      <c r="J11" s="150">
        <v>120.909533531112</v>
      </c>
      <c r="K11" s="10" t="s">
        <v>159</v>
      </c>
      <c r="L11" s="150">
        <v>92.109637002112393</v>
      </c>
      <c r="M11" s="10" t="s">
        <v>159</v>
      </c>
      <c r="N11" s="150">
        <v>152.490573379062</v>
      </c>
      <c r="O11" s="10" t="s">
        <v>159</v>
      </c>
      <c r="P11" s="150">
        <v>223.19690273347999</v>
      </c>
      <c r="Q11" s="10" t="s">
        <v>159</v>
      </c>
      <c r="R11" s="150">
        <v>158.022642178936</v>
      </c>
      <c r="S11" s="10" t="s">
        <v>159</v>
      </c>
    </row>
    <row r="12" spans="1:19" x14ac:dyDescent="0.25">
      <c r="A12" s="12" t="s">
        <v>175</v>
      </c>
      <c r="B12" s="150">
        <v>113.153634699384</v>
      </c>
      <c r="C12" s="10" t="s">
        <v>159</v>
      </c>
      <c r="D12" s="150">
        <v>126.578967214619</v>
      </c>
      <c r="E12" s="10" t="s">
        <v>159</v>
      </c>
      <c r="F12" s="150">
        <v>174.09060363490201</v>
      </c>
      <c r="G12" s="10" t="s">
        <v>159</v>
      </c>
      <c r="H12" s="150">
        <v>200.05562172143601</v>
      </c>
      <c r="I12" s="10" t="s">
        <v>159</v>
      </c>
      <c r="J12" s="150">
        <v>121.480095048229</v>
      </c>
      <c r="K12" s="10" t="s">
        <v>159</v>
      </c>
      <c r="L12" s="150">
        <v>90.646576210590894</v>
      </c>
      <c r="M12" s="10" t="s">
        <v>159</v>
      </c>
      <c r="N12" s="150">
        <v>148.391043123695</v>
      </c>
      <c r="O12" s="10" t="s">
        <v>159</v>
      </c>
      <c r="P12" s="150">
        <v>220.50796024564701</v>
      </c>
      <c r="Q12" s="10" t="s">
        <v>159</v>
      </c>
      <c r="R12" s="150">
        <v>153.45638328515901</v>
      </c>
      <c r="S12" s="10" t="s">
        <v>159</v>
      </c>
    </row>
    <row r="13" spans="1:19" x14ac:dyDescent="0.25">
      <c r="A13" s="12" t="s">
        <v>176</v>
      </c>
      <c r="B13" s="150">
        <v>114.909302117976</v>
      </c>
      <c r="C13" s="10" t="s">
        <v>159</v>
      </c>
      <c r="D13" s="150">
        <v>145.66464180992401</v>
      </c>
      <c r="E13" s="10" t="s">
        <v>159</v>
      </c>
      <c r="F13" s="150">
        <v>159.933724929519</v>
      </c>
      <c r="G13" s="10" t="s">
        <v>159</v>
      </c>
      <c r="H13" s="150">
        <v>185.62196039815299</v>
      </c>
      <c r="I13" s="10" t="s">
        <v>159</v>
      </c>
      <c r="J13" s="150">
        <v>124.17745021264599</v>
      </c>
      <c r="K13" s="10" t="s">
        <v>159</v>
      </c>
      <c r="L13" s="150">
        <v>91.435344714394105</v>
      </c>
      <c r="M13" s="10" t="s">
        <v>159</v>
      </c>
      <c r="N13" s="150">
        <v>145.450494080927</v>
      </c>
      <c r="O13" s="10" t="s">
        <v>159</v>
      </c>
      <c r="P13" s="150">
        <v>210.263492342484</v>
      </c>
      <c r="Q13" s="10" t="s">
        <v>159</v>
      </c>
      <c r="R13" s="150">
        <v>155.78920782217301</v>
      </c>
      <c r="S13" s="10" t="s">
        <v>159</v>
      </c>
    </row>
    <row r="14" spans="1:19" x14ac:dyDescent="0.25">
      <c r="A14" s="12" t="s">
        <v>177</v>
      </c>
      <c r="B14" s="150">
        <v>111.39476320854899</v>
      </c>
      <c r="C14" s="10" t="s">
        <v>159</v>
      </c>
      <c r="D14" s="150">
        <v>141.93386722427101</v>
      </c>
      <c r="E14" s="10" t="s">
        <v>159</v>
      </c>
      <c r="F14" s="150">
        <v>145.07746424526599</v>
      </c>
      <c r="G14" s="10" t="s">
        <v>181</v>
      </c>
      <c r="H14" s="150">
        <v>178.16726695860001</v>
      </c>
      <c r="I14" s="10" t="s">
        <v>159</v>
      </c>
      <c r="J14" s="150">
        <v>120.512275092877</v>
      </c>
      <c r="K14" s="10" t="s">
        <v>159</v>
      </c>
      <c r="L14" s="150">
        <v>91.5285761310098</v>
      </c>
      <c r="M14" s="10" t="s">
        <v>180</v>
      </c>
      <c r="N14" s="150">
        <v>140.199868037085</v>
      </c>
      <c r="O14" s="10" t="s">
        <v>352</v>
      </c>
      <c r="P14" s="150">
        <v>201.19774539740499</v>
      </c>
      <c r="Q14" s="10" t="s">
        <v>159</v>
      </c>
      <c r="R14" s="150">
        <v>150.56236829555999</v>
      </c>
      <c r="S14" s="10" t="s">
        <v>181</v>
      </c>
    </row>
    <row r="15" spans="1:19" x14ac:dyDescent="0.25">
      <c r="A15" s="12" t="s">
        <v>178</v>
      </c>
      <c r="B15" s="150">
        <v>110.929923203233</v>
      </c>
      <c r="C15" s="10" t="s">
        <v>159</v>
      </c>
      <c r="D15" s="150">
        <v>147.40624453376199</v>
      </c>
      <c r="E15" s="10" t="s">
        <v>159</v>
      </c>
      <c r="F15" s="150">
        <v>138.67476495862499</v>
      </c>
      <c r="G15" s="10" t="s">
        <v>181</v>
      </c>
      <c r="H15" s="150">
        <v>178.786725118308</v>
      </c>
      <c r="I15" s="10" t="s">
        <v>159</v>
      </c>
      <c r="J15" s="150">
        <v>125.178915762335</v>
      </c>
      <c r="K15" s="10" t="s">
        <v>159</v>
      </c>
      <c r="L15" s="150">
        <v>94.031217198797094</v>
      </c>
      <c r="M15" s="10" t="s">
        <v>159</v>
      </c>
      <c r="N15" s="150">
        <v>147.10777978222899</v>
      </c>
      <c r="O15" s="10" t="s">
        <v>159</v>
      </c>
      <c r="P15" s="150">
        <v>214.713238883039</v>
      </c>
      <c r="Q15" s="10" t="s">
        <v>159</v>
      </c>
      <c r="R15" s="150">
        <v>156.03757882977999</v>
      </c>
      <c r="S15" s="10" t="s">
        <v>181</v>
      </c>
    </row>
    <row r="16" spans="1:19" x14ac:dyDescent="0.25">
      <c r="A16" s="12" t="s">
        <v>182</v>
      </c>
      <c r="B16" s="150">
        <v>104.87147898432001</v>
      </c>
      <c r="C16" s="10" t="s">
        <v>159</v>
      </c>
      <c r="D16" s="150">
        <v>145.23679973681101</v>
      </c>
      <c r="E16" s="10" t="s">
        <v>159</v>
      </c>
      <c r="F16" s="150">
        <v>134.68310119115699</v>
      </c>
      <c r="G16" s="10" t="s">
        <v>181</v>
      </c>
      <c r="H16" s="150">
        <v>173.44016253808601</v>
      </c>
      <c r="I16" s="10" t="s">
        <v>159</v>
      </c>
      <c r="J16" s="150">
        <v>123.687045450109</v>
      </c>
      <c r="K16" s="10" t="s">
        <v>159</v>
      </c>
      <c r="L16" s="150">
        <v>91.315707515351605</v>
      </c>
      <c r="M16" s="10" t="s">
        <v>159</v>
      </c>
      <c r="N16" s="150">
        <v>145.919248013746</v>
      </c>
      <c r="O16" s="10" t="s">
        <v>159</v>
      </c>
      <c r="P16" s="150">
        <v>217.93066385128901</v>
      </c>
      <c r="Q16" s="10" t="s">
        <v>159</v>
      </c>
      <c r="R16" s="150">
        <v>154.109202008719</v>
      </c>
      <c r="S16" s="10" t="s">
        <v>181</v>
      </c>
    </row>
    <row r="17" spans="1:19" x14ac:dyDescent="0.25">
      <c r="A17" s="12" t="s">
        <v>183</v>
      </c>
      <c r="B17" s="150">
        <v>99.884454408726498</v>
      </c>
      <c r="C17" s="10" t="s">
        <v>159</v>
      </c>
      <c r="D17" s="150">
        <v>143.19404648300099</v>
      </c>
      <c r="E17" s="10" t="s">
        <v>159</v>
      </c>
      <c r="F17" s="150">
        <v>134.11503327899999</v>
      </c>
      <c r="G17" s="10" t="s">
        <v>181</v>
      </c>
      <c r="H17" s="150">
        <v>170.58262944088801</v>
      </c>
      <c r="I17" s="10" t="s">
        <v>159</v>
      </c>
      <c r="J17" s="150">
        <v>119.93575507055201</v>
      </c>
      <c r="K17" s="10" t="s">
        <v>159</v>
      </c>
      <c r="L17" s="150">
        <v>88.317342692629396</v>
      </c>
      <c r="M17" s="10" t="s">
        <v>159</v>
      </c>
      <c r="N17" s="150">
        <v>140.32988041559801</v>
      </c>
      <c r="O17" s="10" t="s">
        <v>159</v>
      </c>
      <c r="P17" s="150">
        <v>214.66425795324301</v>
      </c>
      <c r="Q17" s="10" t="s">
        <v>159</v>
      </c>
      <c r="R17" s="150">
        <v>150.82189951381201</v>
      </c>
      <c r="S17" s="10" t="s">
        <v>181</v>
      </c>
    </row>
    <row r="18" spans="1:19" x14ac:dyDescent="0.25">
      <c r="A18" s="12" t="s">
        <v>184</v>
      </c>
      <c r="B18" s="150">
        <v>97.268480067654195</v>
      </c>
      <c r="C18" s="10" t="s">
        <v>159</v>
      </c>
      <c r="D18" s="150">
        <v>140.778887123949</v>
      </c>
      <c r="E18" s="10" t="s">
        <v>159</v>
      </c>
      <c r="F18" s="150">
        <v>149.51173464115899</v>
      </c>
      <c r="G18" s="10" t="s">
        <v>181</v>
      </c>
      <c r="H18" s="150">
        <v>166.51172991153101</v>
      </c>
      <c r="I18" s="10" t="s">
        <v>159</v>
      </c>
      <c r="J18" s="150">
        <v>113.566526989566</v>
      </c>
      <c r="K18" s="10" t="s">
        <v>159</v>
      </c>
      <c r="L18" s="150">
        <v>107.870733782569</v>
      </c>
      <c r="M18" s="10" t="s">
        <v>159</v>
      </c>
      <c r="N18" s="150">
        <v>138.192539189737</v>
      </c>
      <c r="O18" s="10" t="s">
        <v>159</v>
      </c>
      <c r="P18" s="150">
        <v>215.105875364806</v>
      </c>
      <c r="Q18" s="10" t="s">
        <v>159</v>
      </c>
      <c r="R18" s="150">
        <v>148.92847339839801</v>
      </c>
      <c r="S18" s="10" t="s">
        <v>181</v>
      </c>
    </row>
    <row r="19" spans="1:19" x14ac:dyDescent="0.25">
      <c r="A19" s="12" t="s">
        <v>185</v>
      </c>
      <c r="B19" s="150">
        <v>95.059461957258407</v>
      </c>
      <c r="C19" s="10" t="s">
        <v>159</v>
      </c>
      <c r="D19" s="150">
        <v>134.94418053519499</v>
      </c>
      <c r="E19" s="10" t="s">
        <v>159</v>
      </c>
      <c r="F19" s="150">
        <v>141.17540668581699</v>
      </c>
      <c r="G19" s="10" t="s">
        <v>181</v>
      </c>
      <c r="H19" s="150">
        <v>169.168843065261</v>
      </c>
      <c r="I19" s="10" t="s">
        <v>159</v>
      </c>
      <c r="J19" s="150">
        <v>108.70194309794699</v>
      </c>
      <c r="K19" s="10" t="s">
        <v>159</v>
      </c>
      <c r="L19" s="150">
        <v>108.451540683711</v>
      </c>
      <c r="M19" s="10" t="s">
        <v>159</v>
      </c>
      <c r="N19" s="150">
        <v>137.133914551526</v>
      </c>
      <c r="O19" s="10" t="s">
        <v>159</v>
      </c>
      <c r="P19" s="150">
        <v>223.35912051547601</v>
      </c>
      <c r="Q19" s="10" t="s">
        <v>159</v>
      </c>
      <c r="R19" s="150">
        <v>147.71753673488399</v>
      </c>
      <c r="S19" s="10" t="s">
        <v>181</v>
      </c>
    </row>
    <row r="20" spans="1:19" x14ac:dyDescent="0.25">
      <c r="A20" s="12" t="s">
        <v>186</v>
      </c>
      <c r="B20" s="150">
        <v>95.682736965554994</v>
      </c>
      <c r="C20" s="10" t="s">
        <v>159</v>
      </c>
      <c r="D20" s="150">
        <v>137.879396340705</v>
      </c>
      <c r="E20" s="10" t="s">
        <v>159</v>
      </c>
      <c r="F20" s="150">
        <v>135.516873617209</v>
      </c>
      <c r="G20" s="10" t="s">
        <v>181</v>
      </c>
      <c r="H20" s="150">
        <v>166.26879407713301</v>
      </c>
      <c r="I20" s="10" t="s">
        <v>159</v>
      </c>
      <c r="J20" s="150">
        <v>109.701175683389</v>
      </c>
      <c r="K20" s="10" t="s">
        <v>159</v>
      </c>
      <c r="L20" s="150">
        <v>108.54537299660601</v>
      </c>
      <c r="M20" s="10" t="s">
        <v>159</v>
      </c>
      <c r="N20" s="150">
        <v>136.46835259047199</v>
      </c>
      <c r="O20" s="10" t="s">
        <v>159</v>
      </c>
      <c r="P20" s="150">
        <v>226.29185683124999</v>
      </c>
      <c r="Q20" s="10" t="s">
        <v>159</v>
      </c>
      <c r="R20" s="150">
        <v>148.42663044295</v>
      </c>
      <c r="S20" s="10" t="s">
        <v>181</v>
      </c>
    </row>
    <row r="21" spans="1:19" x14ac:dyDescent="0.25">
      <c r="A21" s="12" t="s">
        <v>188</v>
      </c>
      <c r="B21" s="150">
        <v>94.678209220404</v>
      </c>
      <c r="C21" s="10" t="s">
        <v>159</v>
      </c>
      <c r="D21" s="150">
        <v>143.84744430308501</v>
      </c>
      <c r="E21" s="10" t="s">
        <v>159</v>
      </c>
      <c r="F21" s="150">
        <v>136.666882750996</v>
      </c>
      <c r="G21" s="10" t="s">
        <v>181</v>
      </c>
      <c r="H21" s="150">
        <v>169.392719716768</v>
      </c>
      <c r="I21" s="10" t="s">
        <v>159</v>
      </c>
      <c r="J21" s="150">
        <v>110.88145257927999</v>
      </c>
      <c r="K21" s="10" t="s">
        <v>159</v>
      </c>
      <c r="L21" s="150">
        <v>100.74532435357099</v>
      </c>
      <c r="M21" s="10" t="s">
        <v>159</v>
      </c>
      <c r="N21" s="150">
        <v>133.39089531559199</v>
      </c>
      <c r="O21" s="10" t="s">
        <v>159</v>
      </c>
      <c r="P21" s="150">
        <v>236.22521561853699</v>
      </c>
      <c r="Q21" s="10" t="s">
        <v>159</v>
      </c>
      <c r="R21" s="150">
        <v>151.28412823699199</v>
      </c>
      <c r="S21" s="10" t="s">
        <v>181</v>
      </c>
    </row>
    <row r="22" spans="1:19" x14ac:dyDescent="0.25">
      <c r="A22" s="12" t="s">
        <v>189</v>
      </c>
      <c r="B22" s="150">
        <v>94.607212861681802</v>
      </c>
      <c r="C22" s="10" t="s">
        <v>159</v>
      </c>
      <c r="D22" s="150">
        <v>27.861358248077899</v>
      </c>
      <c r="E22" s="10" t="s">
        <v>181</v>
      </c>
      <c r="F22" s="150">
        <v>135.514069593512</v>
      </c>
      <c r="G22" s="10" t="s">
        <v>181</v>
      </c>
      <c r="H22" s="150">
        <v>160.34487374903401</v>
      </c>
      <c r="I22" s="10" t="s">
        <v>159</v>
      </c>
      <c r="J22" s="150">
        <v>104.884965964692</v>
      </c>
      <c r="K22" s="10" t="s">
        <v>159</v>
      </c>
      <c r="L22" s="150">
        <v>112.342272970946</v>
      </c>
      <c r="M22" s="10" t="s">
        <v>159</v>
      </c>
      <c r="N22" s="150">
        <v>126.657275295733</v>
      </c>
      <c r="O22" s="10" t="s">
        <v>159</v>
      </c>
      <c r="P22" s="150">
        <v>217.10561609984401</v>
      </c>
      <c r="Q22" s="10" t="s">
        <v>159</v>
      </c>
      <c r="R22" s="150">
        <v>108.060439315895</v>
      </c>
      <c r="S22" s="10" t="s">
        <v>181</v>
      </c>
    </row>
    <row r="23" spans="1:19" x14ac:dyDescent="0.25">
      <c r="A23" s="12" t="s">
        <v>190</v>
      </c>
      <c r="B23" s="150">
        <v>80.759202896815097</v>
      </c>
      <c r="C23" s="10" t="s">
        <v>159</v>
      </c>
      <c r="D23" s="150">
        <v>97.342347271029496</v>
      </c>
      <c r="E23" s="10" t="s">
        <v>159</v>
      </c>
      <c r="F23" s="150">
        <v>123.601345127759</v>
      </c>
      <c r="G23" s="10" t="s">
        <v>181</v>
      </c>
      <c r="H23" s="150">
        <v>146.404589616013</v>
      </c>
      <c r="I23" s="10" t="s">
        <v>159</v>
      </c>
      <c r="J23" s="150">
        <v>98.852956379213396</v>
      </c>
      <c r="K23" s="10" t="s">
        <v>159</v>
      </c>
      <c r="L23" s="150">
        <v>100.512678403384</v>
      </c>
      <c r="M23" s="10" t="s">
        <v>159</v>
      </c>
      <c r="N23" s="150">
        <v>117.653306083209</v>
      </c>
      <c r="O23" s="10" t="s">
        <v>159</v>
      </c>
      <c r="P23" s="150">
        <v>199.29741620824899</v>
      </c>
      <c r="Q23" s="10" t="s">
        <v>159</v>
      </c>
      <c r="R23" s="150">
        <v>122.872973636178</v>
      </c>
      <c r="S23" s="10" t="s">
        <v>181</v>
      </c>
    </row>
    <row r="24" spans="1:19" x14ac:dyDescent="0.25">
      <c r="A24" s="12" t="s">
        <v>191</v>
      </c>
      <c r="B24" s="150">
        <v>84.454965512853406</v>
      </c>
      <c r="C24" s="10" t="s">
        <v>159</v>
      </c>
      <c r="D24" s="150">
        <v>103.31679710208699</v>
      </c>
      <c r="E24" s="10" t="s">
        <v>159</v>
      </c>
      <c r="F24" s="150">
        <v>135.507730783385</v>
      </c>
      <c r="G24" s="10" t="s">
        <v>181</v>
      </c>
      <c r="H24" s="150">
        <v>153.71781337456201</v>
      </c>
      <c r="I24" s="10" t="s">
        <v>159</v>
      </c>
      <c r="J24" s="150">
        <v>105.80851388671501</v>
      </c>
      <c r="K24" s="10" t="s">
        <v>159</v>
      </c>
      <c r="L24" s="150">
        <v>106.077438481914</v>
      </c>
      <c r="M24" s="10" t="s">
        <v>159</v>
      </c>
      <c r="N24" s="150">
        <v>127.23594218506599</v>
      </c>
      <c r="O24" s="10" t="s">
        <v>159</v>
      </c>
      <c r="P24" s="150">
        <v>210.59370528899501</v>
      </c>
      <c r="Q24" s="10" t="s">
        <v>159</v>
      </c>
      <c r="R24" s="150">
        <v>130.834772939739</v>
      </c>
      <c r="S24" s="10" t="s">
        <v>181</v>
      </c>
    </row>
    <row r="25" spans="1:19" x14ac:dyDescent="0.25">
      <c r="A25" s="12" t="s">
        <v>192</v>
      </c>
      <c r="B25" s="150">
        <v>91.951581959249197</v>
      </c>
      <c r="C25" s="10" t="s">
        <v>159</v>
      </c>
      <c r="D25" s="150">
        <v>106.63350627981001</v>
      </c>
      <c r="E25" s="10" t="s">
        <v>159</v>
      </c>
      <c r="F25" s="150">
        <v>196.811643408078</v>
      </c>
      <c r="G25" s="10" t="s">
        <v>181</v>
      </c>
      <c r="H25" s="150">
        <v>159.129265996713</v>
      </c>
      <c r="I25" s="10" t="s">
        <v>159</v>
      </c>
      <c r="J25" s="150">
        <v>113.43578200256</v>
      </c>
      <c r="K25" s="10" t="s">
        <v>198</v>
      </c>
      <c r="L25" s="150">
        <v>125.597704044647</v>
      </c>
      <c r="M25" s="10" t="s">
        <v>159</v>
      </c>
      <c r="N25" s="150">
        <v>133.877661668446</v>
      </c>
      <c r="O25" s="10" t="s">
        <v>159</v>
      </c>
      <c r="P25" s="150">
        <v>218.608366684918</v>
      </c>
      <c r="Q25" s="10" t="s">
        <v>229</v>
      </c>
      <c r="R25" s="150">
        <v>137.388886336854</v>
      </c>
      <c r="S25" s="10" t="s">
        <v>181</v>
      </c>
    </row>
    <row r="26" spans="1:19" x14ac:dyDescent="0.25">
      <c r="A26" s="12" t="s">
        <v>193</v>
      </c>
      <c r="B26" s="150">
        <v>82.444772930238898</v>
      </c>
      <c r="C26" s="10" t="s">
        <v>159</v>
      </c>
      <c r="D26" s="150">
        <v>93.435196506682004</v>
      </c>
      <c r="E26" s="10" t="s">
        <v>159</v>
      </c>
      <c r="F26" s="150">
        <v>227.26891255432901</v>
      </c>
      <c r="G26" s="10" t="s">
        <v>181</v>
      </c>
      <c r="H26" s="150">
        <v>123.925316627751</v>
      </c>
      <c r="I26" s="10" t="s">
        <v>159</v>
      </c>
      <c r="J26" s="150">
        <v>99.6636499879139</v>
      </c>
      <c r="K26" s="10" t="s">
        <v>159</v>
      </c>
      <c r="L26" s="150">
        <v>103.503245380967</v>
      </c>
      <c r="M26" s="10" t="s">
        <v>159</v>
      </c>
      <c r="N26" s="150">
        <v>118.606453685896</v>
      </c>
      <c r="O26" s="10" t="s">
        <v>159</v>
      </c>
      <c r="P26" s="150">
        <v>202.731494566534</v>
      </c>
      <c r="Q26" s="10" t="s">
        <v>159</v>
      </c>
      <c r="R26" s="150">
        <v>119.332824625914</v>
      </c>
      <c r="S26" s="10" t="s">
        <v>181</v>
      </c>
    </row>
    <row r="27" spans="1:19" x14ac:dyDescent="0.25">
      <c r="A27" s="12" t="s">
        <v>194</v>
      </c>
      <c r="B27" s="150">
        <v>79.227299804271993</v>
      </c>
      <c r="C27" s="10" t="s">
        <v>159</v>
      </c>
      <c r="D27" s="150">
        <v>91.955412699117602</v>
      </c>
      <c r="E27" s="10" t="s">
        <v>159</v>
      </c>
      <c r="F27" s="150">
        <v>248.49973722244101</v>
      </c>
      <c r="G27" s="10" t="s">
        <v>181</v>
      </c>
      <c r="H27" s="150">
        <v>121.900508172424</v>
      </c>
      <c r="I27" s="10" t="s">
        <v>159</v>
      </c>
      <c r="J27" s="150">
        <v>98.570815675332298</v>
      </c>
      <c r="K27" s="10" t="s">
        <v>159</v>
      </c>
      <c r="L27" s="150">
        <v>101.30653539722999</v>
      </c>
      <c r="M27" s="10" t="s">
        <v>159</v>
      </c>
      <c r="N27" s="150">
        <v>116.023270119</v>
      </c>
      <c r="O27" s="10" t="s">
        <v>353</v>
      </c>
      <c r="P27" s="150">
        <v>203.657247312523</v>
      </c>
      <c r="Q27" s="10" t="s">
        <v>159</v>
      </c>
      <c r="R27" s="150">
        <v>117.891727989244</v>
      </c>
      <c r="S27" s="10" t="s">
        <v>181</v>
      </c>
    </row>
    <row r="28" spans="1:19" x14ac:dyDescent="0.25">
      <c r="A28" s="12" t="s">
        <v>196</v>
      </c>
      <c r="B28" s="150">
        <v>73.306655482820204</v>
      </c>
      <c r="C28" s="10" t="s">
        <v>159</v>
      </c>
      <c r="D28" s="150">
        <v>97.483787762262097</v>
      </c>
      <c r="E28" s="10" t="s">
        <v>258</v>
      </c>
      <c r="F28" s="150">
        <v>271.57553407852902</v>
      </c>
      <c r="G28" s="10" t="s">
        <v>181</v>
      </c>
      <c r="H28" s="150">
        <v>126.925453345604</v>
      </c>
      <c r="I28" s="10" t="s">
        <v>159</v>
      </c>
      <c r="J28" s="150">
        <v>101.386494017763</v>
      </c>
      <c r="K28" s="10" t="s">
        <v>159</v>
      </c>
      <c r="L28" s="150">
        <v>106.724511820449</v>
      </c>
      <c r="M28" s="10" t="s">
        <v>159</v>
      </c>
      <c r="N28" s="150">
        <v>119.026427056233</v>
      </c>
      <c r="O28" s="10" t="s">
        <v>259</v>
      </c>
      <c r="P28" s="150">
        <v>213.18801578589699</v>
      </c>
      <c r="Q28" s="10" t="s">
        <v>159</v>
      </c>
      <c r="R28" s="150">
        <v>122.794348017536</v>
      </c>
      <c r="S28" s="10" t="s">
        <v>181</v>
      </c>
    </row>
    <row r="29" spans="1:19" x14ac:dyDescent="0.25">
      <c r="A29" s="12" t="s">
        <v>197</v>
      </c>
      <c r="B29" s="150">
        <v>66.553687634410906</v>
      </c>
      <c r="C29" s="10" t="s">
        <v>159</v>
      </c>
      <c r="D29" s="150">
        <v>88.501690119745405</v>
      </c>
      <c r="E29" s="10" t="s">
        <v>159</v>
      </c>
      <c r="F29" s="150">
        <v>242.59042642418899</v>
      </c>
      <c r="G29" s="10" t="s">
        <v>181</v>
      </c>
      <c r="H29" s="150">
        <v>115.184009284467</v>
      </c>
      <c r="I29" s="10" t="s">
        <v>159</v>
      </c>
      <c r="J29" s="150">
        <v>92.8183476148252</v>
      </c>
      <c r="K29" s="10" t="s">
        <v>159</v>
      </c>
      <c r="L29" s="150">
        <v>99.124061439289605</v>
      </c>
      <c r="M29" s="10" t="s">
        <v>159</v>
      </c>
      <c r="N29" s="150">
        <v>107.480723697469</v>
      </c>
      <c r="O29" s="10" t="s">
        <v>260</v>
      </c>
      <c r="P29" s="150">
        <v>192.26196181567701</v>
      </c>
      <c r="Q29" s="10" t="s">
        <v>159</v>
      </c>
      <c r="R29" s="150">
        <v>111.143568320966</v>
      </c>
      <c r="S29" s="10" t="s">
        <v>181</v>
      </c>
    </row>
    <row r="30" spans="1:19" x14ac:dyDescent="0.25">
      <c r="A30" s="12" t="s">
        <v>199</v>
      </c>
      <c r="B30" s="150">
        <v>65.178803781298697</v>
      </c>
      <c r="C30" s="10" t="s">
        <v>159</v>
      </c>
      <c r="D30" s="150">
        <v>90.501048336719407</v>
      </c>
      <c r="E30" s="10" t="s">
        <v>159</v>
      </c>
      <c r="F30" s="150">
        <v>267.73292066945402</v>
      </c>
      <c r="G30" s="10" t="s">
        <v>202</v>
      </c>
      <c r="H30" s="150">
        <v>117.09495033571</v>
      </c>
      <c r="I30" s="10" t="s">
        <v>159</v>
      </c>
      <c r="J30" s="150">
        <v>93.863140905902597</v>
      </c>
      <c r="K30" s="10" t="s">
        <v>159</v>
      </c>
      <c r="L30" s="150">
        <v>99.293782717251801</v>
      </c>
      <c r="M30" s="10" t="s">
        <v>159</v>
      </c>
      <c r="N30" s="150">
        <v>106.251490517542</v>
      </c>
      <c r="O30" s="10" t="s">
        <v>159</v>
      </c>
      <c r="P30" s="150">
        <v>192.77523751566099</v>
      </c>
      <c r="Q30" s="10" t="s">
        <v>201</v>
      </c>
      <c r="R30" s="150">
        <v>112.092390733766</v>
      </c>
      <c r="S30" s="10" t="s">
        <v>202</v>
      </c>
    </row>
    <row r="31" spans="1:19" x14ac:dyDescent="0.25">
      <c r="A31" s="12" t="s">
        <v>200</v>
      </c>
      <c r="B31" s="150">
        <v>75.5485829937506</v>
      </c>
      <c r="C31" s="10" t="s">
        <v>261</v>
      </c>
      <c r="D31" s="150">
        <v>115.758901240466</v>
      </c>
      <c r="E31" s="10" t="s">
        <v>261</v>
      </c>
      <c r="F31" s="150">
        <v>272.20954662581102</v>
      </c>
      <c r="G31" s="10" t="s">
        <v>335</v>
      </c>
      <c r="H31" s="150">
        <v>136.524782439901</v>
      </c>
      <c r="I31" s="10" t="s">
        <v>261</v>
      </c>
      <c r="J31" s="150">
        <v>112.867240112489</v>
      </c>
      <c r="K31" s="10" t="s">
        <v>261</v>
      </c>
      <c r="L31" s="150">
        <v>116.42899929604999</v>
      </c>
      <c r="M31" s="10" t="s">
        <v>354</v>
      </c>
      <c r="N31" s="150">
        <v>126.832039359069</v>
      </c>
      <c r="O31" s="10" t="s">
        <v>261</v>
      </c>
      <c r="P31" s="150">
        <v>217.21191643437601</v>
      </c>
      <c r="Q31" s="10" t="s">
        <v>354</v>
      </c>
      <c r="R31" s="150">
        <v>133.751827177851</v>
      </c>
      <c r="S31" s="10" t="s">
        <v>202</v>
      </c>
    </row>
    <row r="32" spans="1:19" x14ac:dyDescent="0.25">
      <c r="A32" s="15" t="s">
        <v>203</v>
      </c>
      <c r="B32" s="151">
        <v>68.121526402343093</v>
      </c>
      <c r="C32" s="14" t="s">
        <v>159</v>
      </c>
      <c r="D32" s="151">
        <v>113.169253018417</v>
      </c>
      <c r="E32" s="14" t="s">
        <v>159</v>
      </c>
      <c r="F32" s="151">
        <v>263.35908906059399</v>
      </c>
      <c r="G32" s="14" t="s">
        <v>262</v>
      </c>
      <c r="H32" s="151">
        <v>139.680651773107</v>
      </c>
      <c r="I32" s="14" t="s">
        <v>159</v>
      </c>
      <c r="J32" s="151">
        <v>114.82062262579799</v>
      </c>
      <c r="K32" s="14" t="s">
        <v>159</v>
      </c>
      <c r="L32" s="151">
        <v>124.56565171826099</v>
      </c>
      <c r="M32" s="14" t="s">
        <v>159</v>
      </c>
      <c r="N32" s="151">
        <v>124.519474960821</v>
      </c>
      <c r="O32" s="14" t="s">
        <v>159</v>
      </c>
      <c r="P32" s="151">
        <v>206.00961178566601</v>
      </c>
      <c r="Q32" s="14" t="s">
        <v>159</v>
      </c>
      <c r="R32" s="151">
        <v>131.89399986986899</v>
      </c>
      <c r="S32" s="14" t="s">
        <v>159</v>
      </c>
    </row>
    <row r="34" spans="1:2" x14ac:dyDescent="0.25">
      <c r="A34" s="16" t="s">
        <v>204</v>
      </c>
      <c r="B34" s="16" t="s">
        <v>218</v>
      </c>
    </row>
    <row r="36" spans="1:2" x14ac:dyDescent="0.25">
      <c r="B36" s="16" t="s">
        <v>355</v>
      </c>
    </row>
    <row r="37" spans="1:2" x14ac:dyDescent="0.25">
      <c r="B37" s="16" t="s">
        <v>356</v>
      </c>
    </row>
    <row r="38" spans="1:2" x14ac:dyDescent="0.25">
      <c r="B38" s="16" t="s">
        <v>357</v>
      </c>
    </row>
    <row r="39" spans="1:2" x14ac:dyDescent="0.25">
      <c r="B39" s="16" t="s">
        <v>358</v>
      </c>
    </row>
    <row r="40" spans="1:2" x14ac:dyDescent="0.25">
      <c r="B40" s="16" t="s">
        <v>359</v>
      </c>
    </row>
    <row r="41" spans="1:2" x14ac:dyDescent="0.25">
      <c r="B41" s="16" t="s">
        <v>341</v>
      </c>
    </row>
    <row r="42" spans="1:2" x14ac:dyDescent="0.25">
      <c r="B42" s="16" t="s">
        <v>360</v>
      </c>
    </row>
    <row r="43" spans="1:2" x14ac:dyDescent="0.25">
      <c r="B43" s="16" t="s">
        <v>361</v>
      </c>
    </row>
    <row r="44" spans="1:2" x14ac:dyDescent="0.25">
      <c r="B44" s="16" t="s">
        <v>362</v>
      </c>
    </row>
    <row r="45" spans="1:2" x14ac:dyDescent="0.25">
      <c r="B45" s="16" t="s">
        <v>345</v>
      </c>
    </row>
    <row r="46" spans="1:2" x14ac:dyDescent="0.25">
      <c r="B46" s="16" t="s">
        <v>346</v>
      </c>
    </row>
    <row r="47" spans="1:2" x14ac:dyDescent="0.25">
      <c r="B47" s="16" t="s">
        <v>347</v>
      </c>
    </row>
    <row r="49" spans="1:2" x14ac:dyDescent="0.25">
      <c r="B49" s="16" t="s">
        <v>210</v>
      </c>
    </row>
    <row r="50" spans="1:2" x14ac:dyDescent="0.25">
      <c r="B50" s="16" t="s">
        <v>211</v>
      </c>
    </row>
    <row r="53" spans="1:2" x14ac:dyDescent="0.25">
      <c r="A53" s="17" t="str">
        <f>HYPERLINK("#'LOTTERIES 7'!A2", "&lt;&lt;&lt; Previous table")</f>
        <v>&lt;&lt;&lt; Previous table</v>
      </c>
    </row>
    <row r="54" spans="1:2" x14ac:dyDescent="0.25">
      <c r="A54" s="17" t="str">
        <f>HYPERLINK("#'LOTTERIES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S54"/>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HYPERLINK("#'INDEX'!B74", "Link to index")</f>
        <v>Link to index</v>
      </c>
    </row>
    <row r="2" spans="1:19" ht="15.75" customHeight="1" x14ac:dyDescent="0.25">
      <c r="A2" s="287" t="s">
        <v>366</v>
      </c>
      <c r="B2" s="286"/>
      <c r="C2" s="286"/>
      <c r="D2" s="286"/>
      <c r="E2" s="286"/>
      <c r="F2" s="286"/>
      <c r="G2" s="286"/>
      <c r="H2" s="286"/>
      <c r="I2" s="286"/>
      <c r="J2" s="286"/>
      <c r="K2" s="286"/>
      <c r="L2" s="286"/>
      <c r="M2" s="286"/>
      <c r="N2" s="286"/>
      <c r="O2" s="286"/>
      <c r="P2" s="286"/>
      <c r="Q2" s="286"/>
      <c r="R2" s="286"/>
      <c r="S2" s="286"/>
    </row>
    <row r="3" spans="1:19" ht="15.75" customHeight="1" x14ac:dyDescent="0.25">
      <c r="A3" s="287" t="s">
        <v>92</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225</v>
      </c>
      <c r="B6" s="288"/>
      <c r="C6" s="288"/>
      <c r="D6" s="288"/>
      <c r="E6" s="288"/>
      <c r="F6" s="288"/>
      <c r="G6" s="288"/>
      <c r="H6" s="288"/>
      <c r="I6" s="288"/>
      <c r="J6" s="288"/>
      <c r="K6" s="288"/>
      <c r="L6" s="288"/>
      <c r="M6" s="288"/>
      <c r="N6" s="288"/>
      <c r="O6" s="288"/>
      <c r="P6" s="288"/>
      <c r="Q6" s="288"/>
      <c r="R6" s="288"/>
      <c r="S6" s="288"/>
    </row>
    <row r="7" spans="1:19" x14ac:dyDescent="0.25">
      <c r="A7" s="12" t="s">
        <v>170</v>
      </c>
      <c r="B7" s="152">
        <v>0.21128930023839601</v>
      </c>
      <c r="C7" s="10" t="s">
        <v>159</v>
      </c>
      <c r="D7" s="152">
        <v>0.27336590562912499</v>
      </c>
      <c r="E7" s="10" t="s">
        <v>159</v>
      </c>
      <c r="F7" s="152">
        <v>0.37845987261146502</v>
      </c>
      <c r="G7" s="10" t="s">
        <v>159</v>
      </c>
      <c r="H7" s="152">
        <v>0.445727881177226</v>
      </c>
      <c r="I7" s="10" t="s">
        <v>159</v>
      </c>
      <c r="J7" s="152">
        <v>0.28276586493262301</v>
      </c>
      <c r="K7" s="10" t="s">
        <v>159</v>
      </c>
      <c r="L7" s="152">
        <v>0.37837959069245902</v>
      </c>
      <c r="M7" s="10" t="s">
        <v>159</v>
      </c>
      <c r="N7" s="152">
        <v>0.38773844543052299</v>
      </c>
      <c r="O7" s="10" t="s">
        <v>159</v>
      </c>
      <c r="P7" s="152">
        <v>0.44899690619717397</v>
      </c>
      <c r="Q7" s="10" t="s">
        <v>159</v>
      </c>
      <c r="R7" s="152">
        <v>0.349183834965613</v>
      </c>
      <c r="S7" s="10" t="s">
        <v>159</v>
      </c>
    </row>
    <row r="8" spans="1:19" x14ac:dyDescent="0.25">
      <c r="A8" s="12" t="s">
        <v>171</v>
      </c>
      <c r="B8" s="152">
        <v>0.21249087344510501</v>
      </c>
      <c r="C8" s="10" t="s">
        <v>159</v>
      </c>
      <c r="D8" s="152">
        <v>0.26677681828101102</v>
      </c>
      <c r="E8" s="10" t="s">
        <v>159</v>
      </c>
      <c r="F8" s="152">
        <v>0.425262543757293</v>
      </c>
      <c r="G8" s="10" t="s">
        <v>159</v>
      </c>
      <c r="H8" s="152">
        <v>0.40584673669708998</v>
      </c>
      <c r="I8" s="10" t="s">
        <v>159</v>
      </c>
      <c r="J8" s="152">
        <v>0.26669521504375299</v>
      </c>
      <c r="K8" s="10" t="s">
        <v>159</v>
      </c>
      <c r="L8" s="152">
        <v>0.33633973179069199</v>
      </c>
      <c r="M8" s="10" t="s">
        <v>159</v>
      </c>
      <c r="N8" s="152">
        <v>0.37495354974615103</v>
      </c>
      <c r="O8" s="10" t="s">
        <v>159</v>
      </c>
      <c r="P8" s="152">
        <v>0.47735474557921298</v>
      </c>
      <c r="Q8" s="10" t="s">
        <v>159</v>
      </c>
      <c r="R8" s="152">
        <v>0.33800306370093902</v>
      </c>
      <c r="S8" s="10" t="s">
        <v>159</v>
      </c>
    </row>
    <row r="9" spans="1:19" x14ac:dyDescent="0.25">
      <c r="A9" s="12" t="s">
        <v>172</v>
      </c>
      <c r="B9" s="152">
        <v>0.18830111902339799</v>
      </c>
      <c r="C9" s="10" t="s">
        <v>159</v>
      </c>
      <c r="D9" s="152">
        <v>0.25922498213140999</v>
      </c>
      <c r="E9" s="10" t="s">
        <v>159</v>
      </c>
      <c r="F9" s="152">
        <v>0.38747575505680198</v>
      </c>
      <c r="G9" s="10" t="s">
        <v>159</v>
      </c>
      <c r="H9" s="152">
        <v>0.378613642551692</v>
      </c>
      <c r="I9" s="10" t="s">
        <v>159</v>
      </c>
      <c r="J9" s="152">
        <v>0.25373406845195501</v>
      </c>
      <c r="K9" s="10" t="s">
        <v>159</v>
      </c>
      <c r="L9" s="152">
        <v>0.243073593073593</v>
      </c>
      <c r="M9" s="10" t="s">
        <v>159</v>
      </c>
      <c r="N9" s="152">
        <v>0.32409534420473302</v>
      </c>
      <c r="O9" s="10" t="s">
        <v>159</v>
      </c>
      <c r="P9" s="152">
        <v>0.45540462760446598</v>
      </c>
      <c r="Q9" s="10" t="s">
        <v>159</v>
      </c>
      <c r="R9" s="152">
        <v>0.31250346193765499</v>
      </c>
      <c r="S9" s="10" t="s">
        <v>159</v>
      </c>
    </row>
    <row r="10" spans="1:19" x14ac:dyDescent="0.25">
      <c r="A10" s="12" t="s">
        <v>173</v>
      </c>
      <c r="B10" s="152">
        <v>0.19412207987942701</v>
      </c>
      <c r="C10" s="10" t="s">
        <v>159</v>
      </c>
      <c r="D10" s="152">
        <v>0.25744317295557401</v>
      </c>
      <c r="E10" s="10" t="s">
        <v>159</v>
      </c>
      <c r="F10" s="152">
        <v>0.408394062078273</v>
      </c>
      <c r="G10" s="10" t="s">
        <v>159</v>
      </c>
      <c r="H10" s="152">
        <v>0.39951760807582598</v>
      </c>
      <c r="I10" s="10" t="s">
        <v>159</v>
      </c>
      <c r="J10" s="152">
        <v>0.26066084574559201</v>
      </c>
      <c r="K10" s="10" t="s">
        <v>159</v>
      </c>
      <c r="L10" s="152">
        <v>0.2366625</v>
      </c>
      <c r="M10" s="10" t="s">
        <v>159</v>
      </c>
      <c r="N10" s="152">
        <v>0.32106778077307202</v>
      </c>
      <c r="O10" s="10" t="s">
        <v>159</v>
      </c>
      <c r="P10" s="152">
        <v>0.45829421834446998</v>
      </c>
      <c r="Q10" s="10" t="s">
        <v>159</v>
      </c>
      <c r="R10" s="152">
        <v>0.31575680896372499</v>
      </c>
      <c r="S10" s="10" t="s">
        <v>159</v>
      </c>
    </row>
    <row r="11" spans="1:19" x14ac:dyDescent="0.25">
      <c r="A11" s="12" t="s">
        <v>174</v>
      </c>
      <c r="B11" s="152">
        <v>0.18929858275282199</v>
      </c>
      <c r="C11" s="10" t="s">
        <v>159</v>
      </c>
      <c r="D11" s="152">
        <v>0.25355344304746302</v>
      </c>
      <c r="E11" s="10" t="s">
        <v>159</v>
      </c>
      <c r="F11" s="152">
        <v>0.351119635578998</v>
      </c>
      <c r="G11" s="10" t="s">
        <v>159</v>
      </c>
      <c r="H11" s="152">
        <v>0.454044035549998</v>
      </c>
      <c r="I11" s="10" t="s">
        <v>159</v>
      </c>
      <c r="J11" s="152">
        <v>0.27178209430828199</v>
      </c>
      <c r="K11" s="10" t="s">
        <v>159</v>
      </c>
      <c r="L11" s="152">
        <v>0.231934216985763</v>
      </c>
      <c r="M11" s="10" t="s">
        <v>159</v>
      </c>
      <c r="N11" s="152">
        <v>0.31762512067476301</v>
      </c>
      <c r="O11" s="10" t="s">
        <v>159</v>
      </c>
      <c r="P11" s="152">
        <v>0.474945940895379</v>
      </c>
      <c r="Q11" s="10" t="s">
        <v>159</v>
      </c>
      <c r="R11" s="152">
        <v>0.32431373725704898</v>
      </c>
      <c r="S11" s="10" t="s">
        <v>159</v>
      </c>
    </row>
    <row r="12" spans="1:19" x14ac:dyDescent="0.25">
      <c r="A12" s="12" t="s">
        <v>175</v>
      </c>
      <c r="B12" s="152">
        <v>0.17302154379127399</v>
      </c>
      <c r="C12" s="10" t="s">
        <v>159</v>
      </c>
      <c r="D12" s="152">
        <v>0.233753095560265</v>
      </c>
      <c r="E12" s="10" t="s">
        <v>159</v>
      </c>
      <c r="F12" s="152">
        <v>0.32769688644688599</v>
      </c>
      <c r="G12" s="10" t="s">
        <v>159</v>
      </c>
      <c r="H12" s="152">
        <v>0.435484007029877</v>
      </c>
      <c r="I12" s="10" t="s">
        <v>159</v>
      </c>
      <c r="J12" s="152">
        <v>0.26841764991110401</v>
      </c>
      <c r="K12" s="10" t="s">
        <v>159</v>
      </c>
      <c r="L12" s="152">
        <v>0.22542930664541999</v>
      </c>
      <c r="M12" s="10" t="s">
        <v>159</v>
      </c>
      <c r="N12" s="152">
        <v>0.30639031975896602</v>
      </c>
      <c r="O12" s="10" t="s">
        <v>159</v>
      </c>
      <c r="P12" s="152">
        <v>0.46139877424399101</v>
      </c>
      <c r="Q12" s="10" t="s">
        <v>159</v>
      </c>
      <c r="R12" s="152">
        <v>0.30862975896100397</v>
      </c>
      <c r="S12" s="10" t="s">
        <v>159</v>
      </c>
    </row>
    <row r="13" spans="1:19" x14ac:dyDescent="0.25">
      <c r="A13" s="12" t="s">
        <v>176</v>
      </c>
      <c r="B13" s="152">
        <v>0.16200351819275999</v>
      </c>
      <c r="C13" s="10" t="s">
        <v>159</v>
      </c>
      <c r="D13" s="152">
        <v>0.26547715266308203</v>
      </c>
      <c r="E13" s="10" t="s">
        <v>159</v>
      </c>
      <c r="F13" s="152">
        <v>0.29605592654424001</v>
      </c>
      <c r="G13" s="10" t="s">
        <v>159</v>
      </c>
      <c r="H13" s="152">
        <v>0.40235874718271503</v>
      </c>
      <c r="I13" s="10" t="s">
        <v>159</v>
      </c>
      <c r="J13" s="152">
        <v>0.26783086605797402</v>
      </c>
      <c r="K13" s="10" t="s">
        <v>159</v>
      </c>
      <c r="L13" s="152">
        <v>0.221678504268886</v>
      </c>
      <c r="M13" s="10" t="s">
        <v>159</v>
      </c>
      <c r="N13" s="152">
        <v>0.29316100573445097</v>
      </c>
      <c r="O13" s="10" t="s">
        <v>159</v>
      </c>
      <c r="P13" s="152">
        <v>0.436167006676558</v>
      </c>
      <c r="Q13" s="10" t="s">
        <v>159</v>
      </c>
      <c r="R13" s="152">
        <v>0.30816958751422402</v>
      </c>
      <c r="S13" s="10" t="s">
        <v>159</v>
      </c>
    </row>
    <row r="14" spans="1:19" x14ac:dyDescent="0.25">
      <c r="A14" s="12" t="s">
        <v>177</v>
      </c>
      <c r="B14" s="152">
        <v>0.15979641473741099</v>
      </c>
      <c r="C14" s="10" t="s">
        <v>159</v>
      </c>
      <c r="D14" s="152">
        <v>0.26251383579620002</v>
      </c>
      <c r="E14" s="10" t="s">
        <v>159</v>
      </c>
      <c r="F14" s="152">
        <v>0.25029963827160501</v>
      </c>
      <c r="G14" s="10" t="s">
        <v>181</v>
      </c>
      <c r="H14" s="152">
        <v>0.36813301573518897</v>
      </c>
      <c r="I14" s="10" t="s">
        <v>159</v>
      </c>
      <c r="J14" s="152">
        <v>0.244861946712505</v>
      </c>
      <c r="K14" s="10" t="s">
        <v>159</v>
      </c>
      <c r="L14" s="152">
        <v>0.20571778165600199</v>
      </c>
      <c r="M14" s="10" t="s">
        <v>180</v>
      </c>
      <c r="N14" s="152">
        <v>0.27159471408601799</v>
      </c>
      <c r="O14" s="10" t="s">
        <v>352</v>
      </c>
      <c r="P14" s="152">
        <v>0.38621036222668897</v>
      </c>
      <c r="Q14" s="10" t="s">
        <v>159</v>
      </c>
      <c r="R14" s="152">
        <v>0.29011973979910699</v>
      </c>
      <c r="S14" s="10" t="s">
        <v>181</v>
      </c>
    </row>
    <row r="15" spans="1:19" x14ac:dyDescent="0.25">
      <c r="A15" s="12" t="s">
        <v>178</v>
      </c>
      <c r="B15" s="152">
        <v>0.15221297288387001</v>
      </c>
      <c r="C15" s="10" t="s">
        <v>159</v>
      </c>
      <c r="D15" s="152">
        <v>0.27890323051119398</v>
      </c>
      <c r="E15" s="10" t="s">
        <v>159</v>
      </c>
      <c r="F15" s="152">
        <v>0.24114535838044901</v>
      </c>
      <c r="G15" s="10" t="s">
        <v>181</v>
      </c>
      <c r="H15" s="152">
        <v>0.37888477019989503</v>
      </c>
      <c r="I15" s="10" t="s">
        <v>159</v>
      </c>
      <c r="J15" s="152">
        <v>0.25974982186683598</v>
      </c>
      <c r="K15" s="10" t="s">
        <v>159</v>
      </c>
      <c r="L15" s="152">
        <v>0.21411853529633801</v>
      </c>
      <c r="M15" s="10" t="s">
        <v>159</v>
      </c>
      <c r="N15" s="152">
        <v>0.28786031346977298</v>
      </c>
      <c r="O15" s="10" t="s">
        <v>159</v>
      </c>
      <c r="P15" s="152">
        <v>0.40534070336273598</v>
      </c>
      <c r="Q15" s="10" t="s">
        <v>159</v>
      </c>
      <c r="R15" s="152">
        <v>0.30498567032760798</v>
      </c>
      <c r="S15" s="10" t="s">
        <v>181</v>
      </c>
    </row>
    <row r="16" spans="1:19" x14ac:dyDescent="0.25">
      <c r="A16" s="12" t="s">
        <v>182</v>
      </c>
      <c r="B16" s="152">
        <v>0.13958975940777299</v>
      </c>
      <c r="C16" s="10" t="s">
        <v>159</v>
      </c>
      <c r="D16" s="152">
        <v>0.26263979315286101</v>
      </c>
      <c r="E16" s="10" t="s">
        <v>159</v>
      </c>
      <c r="F16" s="152">
        <v>0.22949252693778199</v>
      </c>
      <c r="G16" s="10" t="s">
        <v>181</v>
      </c>
      <c r="H16" s="152">
        <v>0.34823579990378001</v>
      </c>
      <c r="I16" s="10" t="s">
        <v>159</v>
      </c>
      <c r="J16" s="152">
        <v>0.25123378084452103</v>
      </c>
      <c r="K16" s="10" t="s">
        <v>159</v>
      </c>
      <c r="L16" s="152">
        <v>0.19765132544685299</v>
      </c>
      <c r="M16" s="10" t="s">
        <v>159</v>
      </c>
      <c r="N16" s="152">
        <v>0.27941324491547997</v>
      </c>
      <c r="O16" s="10" t="s">
        <v>159</v>
      </c>
      <c r="P16" s="152">
        <v>0.392338460996282</v>
      </c>
      <c r="Q16" s="10" t="s">
        <v>159</v>
      </c>
      <c r="R16" s="152">
        <v>0.28977879301825099</v>
      </c>
      <c r="S16" s="10" t="s">
        <v>181</v>
      </c>
    </row>
    <row r="17" spans="1:19" x14ac:dyDescent="0.25">
      <c r="A17" s="12" t="s">
        <v>183</v>
      </c>
      <c r="B17" s="152">
        <v>0.12826040094848001</v>
      </c>
      <c r="C17" s="10" t="s">
        <v>159</v>
      </c>
      <c r="D17" s="152">
        <v>0.25093382747354598</v>
      </c>
      <c r="E17" s="10" t="s">
        <v>159</v>
      </c>
      <c r="F17" s="152">
        <v>0.20839438339438299</v>
      </c>
      <c r="G17" s="10" t="s">
        <v>181</v>
      </c>
      <c r="H17" s="152">
        <v>0.32239104505000499</v>
      </c>
      <c r="I17" s="10" t="s">
        <v>159</v>
      </c>
      <c r="J17" s="152">
        <v>0.238765683925903</v>
      </c>
      <c r="K17" s="10" t="s">
        <v>159</v>
      </c>
      <c r="L17" s="152">
        <v>0.183382646941223</v>
      </c>
      <c r="M17" s="10" t="s">
        <v>159</v>
      </c>
      <c r="N17" s="152">
        <v>0.25951012711368698</v>
      </c>
      <c r="O17" s="10" t="s">
        <v>159</v>
      </c>
      <c r="P17" s="152">
        <v>0.37541438277480499</v>
      </c>
      <c r="Q17" s="10" t="s">
        <v>159</v>
      </c>
      <c r="R17" s="152">
        <v>0.27322968869661002</v>
      </c>
      <c r="S17" s="10" t="s">
        <v>181</v>
      </c>
    </row>
    <row r="18" spans="1:19" x14ac:dyDescent="0.25">
      <c r="A18" s="12" t="s">
        <v>184</v>
      </c>
      <c r="B18" s="152">
        <v>0.120851600903414</v>
      </c>
      <c r="C18" s="10" t="s">
        <v>159</v>
      </c>
      <c r="D18" s="152">
        <v>0.24879214956273599</v>
      </c>
      <c r="E18" s="10" t="s">
        <v>159</v>
      </c>
      <c r="F18" s="152">
        <v>0.222755595718059</v>
      </c>
      <c r="G18" s="10" t="s">
        <v>181</v>
      </c>
      <c r="H18" s="152">
        <v>0.30195915172810001</v>
      </c>
      <c r="I18" s="10" t="s">
        <v>159</v>
      </c>
      <c r="J18" s="152">
        <v>0.224778340721976</v>
      </c>
      <c r="K18" s="10" t="s">
        <v>159</v>
      </c>
      <c r="L18" s="152">
        <v>0.216054230256334</v>
      </c>
      <c r="M18" s="10" t="s">
        <v>159</v>
      </c>
      <c r="N18" s="152">
        <v>0.25541976620616402</v>
      </c>
      <c r="O18" s="10" t="s">
        <v>159</v>
      </c>
      <c r="P18" s="152">
        <v>0.36555264472947002</v>
      </c>
      <c r="Q18" s="10" t="s">
        <v>159</v>
      </c>
      <c r="R18" s="152">
        <v>0.26702329747682102</v>
      </c>
      <c r="S18" s="10" t="s">
        <v>181</v>
      </c>
    </row>
    <row r="19" spans="1:19" x14ac:dyDescent="0.25">
      <c r="A19" s="12" t="s">
        <v>185</v>
      </c>
      <c r="B19" s="152">
        <v>0.113681198246469</v>
      </c>
      <c r="C19" s="10" t="s">
        <v>159</v>
      </c>
      <c r="D19" s="152">
        <v>0.229420613396353</v>
      </c>
      <c r="E19" s="10" t="s">
        <v>159</v>
      </c>
      <c r="F19" s="152">
        <v>0.20553530927835101</v>
      </c>
      <c r="G19" s="10" t="s">
        <v>181</v>
      </c>
      <c r="H19" s="152">
        <v>0.29154054783025701</v>
      </c>
      <c r="I19" s="10" t="s">
        <v>159</v>
      </c>
      <c r="J19" s="152">
        <v>0.20652667541611999</v>
      </c>
      <c r="K19" s="10" t="s">
        <v>159</v>
      </c>
      <c r="L19" s="152">
        <v>0.21118348115299301</v>
      </c>
      <c r="M19" s="10" t="s">
        <v>159</v>
      </c>
      <c r="N19" s="152">
        <v>0.24339884351413199</v>
      </c>
      <c r="O19" s="10" t="s">
        <v>159</v>
      </c>
      <c r="P19" s="152">
        <v>0.35584068179374101</v>
      </c>
      <c r="Q19" s="10" t="s">
        <v>159</v>
      </c>
      <c r="R19" s="152">
        <v>0.253429765820887</v>
      </c>
      <c r="S19" s="10" t="s">
        <v>181</v>
      </c>
    </row>
    <row r="20" spans="1:19" x14ac:dyDescent="0.25">
      <c r="A20" s="12" t="s">
        <v>186</v>
      </c>
      <c r="B20" s="152">
        <v>0.10599893162393199</v>
      </c>
      <c r="C20" s="10" t="s">
        <v>159</v>
      </c>
      <c r="D20" s="152">
        <v>0.22864794452939799</v>
      </c>
      <c r="E20" s="10" t="s">
        <v>159</v>
      </c>
      <c r="F20" s="152">
        <v>0.188501500808127</v>
      </c>
      <c r="G20" s="10" t="s">
        <v>181</v>
      </c>
      <c r="H20" s="152">
        <v>0.27713990790201098</v>
      </c>
      <c r="I20" s="10" t="s">
        <v>159</v>
      </c>
      <c r="J20" s="152">
        <v>0.20116350510713499</v>
      </c>
      <c r="K20" s="10" t="s">
        <v>159</v>
      </c>
      <c r="L20" s="152">
        <v>0.20467727447709499</v>
      </c>
      <c r="M20" s="10" t="s">
        <v>159</v>
      </c>
      <c r="N20" s="152">
        <v>0.233555066876518</v>
      </c>
      <c r="O20" s="10" t="s">
        <v>159</v>
      </c>
      <c r="P20" s="152">
        <v>0.32572691138116</v>
      </c>
      <c r="Q20" s="10" t="s">
        <v>159</v>
      </c>
      <c r="R20" s="152">
        <v>0.244557945159288</v>
      </c>
      <c r="S20" s="10" t="s">
        <v>181</v>
      </c>
    </row>
    <row r="21" spans="1:19" x14ac:dyDescent="0.25">
      <c r="A21" s="12" t="s">
        <v>188</v>
      </c>
      <c r="B21" s="152">
        <v>0.100623295675886</v>
      </c>
      <c r="C21" s="10" t="s">
        <v>159</v>
      </c>
      <c r="D21" s="152">
        <v>0.230252335093868</v>
      </c>
      <c r="E21" s="10" t="s">
        <v>159</v>
      </c>
      <c r="F21" s="152">
        <v>0.17605233663564501</v>
      </c>
      <c r="G21" s="10" t="s">
        <v>181</v>
      </c>
      <c r="H21" s="152">
        <v>0.26827307271047401</v>
      </c>
      <c r="I21" s="10" t="s">
        <v>159</v>
      </c>
      <c r="J21" s="152">
        <v>0.189732433450958</v>
      </c>
      <c r="K21" s="10" t="s">
        <v>159</v>
      </c>
      <c r="L21" s="152">
        <v>0.17711670480549199</v>
      </c>
      <c r="M21" s="10" t="s">
        <v>159</v>
      </c>
      <c r="N21" s="152">
        <v>0.22202150385584599</v>
      </c>
      <c r="O21" s="10" t="s">
        <v>159</v>
      </c>
      <c r="P21" s="152">
        <v>0.32613303047681502</v>
      </c>
      <c r="Q21" s="10" t="s">
        <v>159</v>
      </c>
      <c r="R21" s="152">
        <v>0.23917750518559699</v>
      </c>
      <c r="S21" s="10" t="s">
        <v>181</v>
      </c>
    </row>
    <row r="22" spans="1:19" x14ac:dyDescent="0.25">
      <c r="A22" s="12" t="s">
        <v>189</v>
      </c>
      <c r="B22" s="152">
        <v>9.6292004634994197E-2</v>
      </c>
      <c r="C22" s="10" t="s">
        <v>159</v>
      </c>
      <c r="D22" s="152">
        <v>4.43586719432741E-2</v>
      </c>
      <c r="E22" s="10" t="s">
        <v>181</v>
      </c>
      <c r="F22" s="152">
        <v>0.17155534796823901</v>
      </c>
      <c r="G22" s="10" t="s">
        <v>181</v>
      </c>
      <c r="H22" s="152">
        <v>0.25752315088932598</v>
      </c>
      <c r="I22" s="10" t="s">
        <v>159</v>
      </c>
      <c r="J22" s="152">
        <v>0.18163210791679199</v>
      </c>
      <c r="K22" s="10" t="s">
        <v>159</v>
      </c>
      <c r="L22" s="152">
        <v>0.20116252948444299</v>
      </c>
      <c r="M22" s="10" t="s">
        <v>159</v>
      </c>
      <c r="N22" s="152">
        <v>0.214312774623519</v>
      </c>
      <c r="O22" s="10" t="s">
        <v>159</v>
      </c>
      <c r="P22" s="152">
        <v>0.30638325339370998</v>
      </c>
      <c r="Q22" s="10" t="s">
        <v>159</v>
      </c>
      <c r="R22" s="152">
        <v>0.17207174512192</v>
      </c>
      <c r="S22" s="10" t="s">
        <v>181</v>
      </c>
    </row>
    <row r="23" spans="1:19" x14ac:dyDescent="0.25">
      <c r="A23" s="12" t="s">
        <v>190</v>
      </c>
      <c r="B23" s="152">
        <v>7.9042501221299494E-2</v>
      </c>
      <c r="C23" s="10" t="s">
        <v>159</v>
      </c>
      <c r="D23" s="152">
        <v>0.15047407999418799</v>
      </c>
      <c r="E23" s="10" t="s">
        <v>159</v>
      </c>
      <c r="F23" s="152">
        <v>0.152235049040882</v>
      </c>
      <c r="G23" s="10" t="s">
        <v>181</v>
      </c>
      <c r="H23" s="152">
        <v>0.23199677356548801</v>
      </c>
      <c r="I23" s="10" t="s">
        <v>159</v>
      </c>
      <c r="J23" s="152">
        <v>0.16612840557636399</v>
      </c>
      <c r="K23" s="10" t="s">
        <v>159</v>
      </c>
      <c r="L23" s="152">
        <v>0.17494364942076801</v>
      </c>
      <c r="M23" s="10" t="s">
        <v>159</v>
      </c>
      <c r="N23" s="152">
        <v>0.19395836658382501</v>
      </c>
      <c r="O23" s="10" t="s">
        <v>159</v>
      </c>
      <c r="P23" s="152">
        <v>0.272623073007562</v>
      </c>
      <c r="Q23" s="10" t="s">
        <v>159</v>
      </c>
      <c r="R23" s="152">
        <v>0.19059639651827301</v>
      </c>
      <c r="S23" s="10" t="s">
        <v>181</v>
      </c>
    </row>
    <row r="24" spans="1:19" x14ac:dyDescent="0.25">
      <c r="A24" s="12" t="s">
        <v>191</v>
      </c>
      <c r="B24" s="152">
        <v>7.9924684616832997E-2</v>
      </c>
      <c r="C24" s="10" t="s">
        <v>159</v>
      </c>
      <c r="D24" s="152">
        <v>0.158368142666658</v>
      </c>
      <c r="E24" s="10" t="s">
        <v>159</v>
      </c>
      <c r="F24" s="152">
        <v>0.16278402208330001</v>
      </c>
      <c r="G24" s="10" t="s">
        <v>181</v>
      </c>
      <c r="H24" s="152">
        <v>0.238920187302715</v>
      </c>
      <c r="I24" s="10" t="s">
        <v>159</v>
      </c>
      <c r="J24" s="152">
        <v>0.17936199890836299</v>
      </c>
      <c r="K24" s="10" t="s">
        <v>159</v>
      </c>
      <c r="L24" s="152">
        <v>0.18113047386028899</v>
      </c>
      <c r="M24" s="10" t="s">
        <v>159</v>
      </c>
      <c r="N24" s="152">
        <v>0.21043164204779799</v>
      </c>
      <c r="O24" s="10" t="s">
        <v>159</v>
      </c>
      <c r="P24" s="152">
        <v>0.27045825719968303</v>
      </c>
      <c r="Q24" s="10" t="s">
        <v>159</v>
      </c>
      <c r="R24" s="152">
        <v>0.19997674450266101</v>
      </c>
      <c r="S24" s="10" t="s">
        <v>181</v>
      </c>
    </row>
    <row r="25" spans="1:19" x14ac:dyDescent="0.25">
      <c r="A25" s="12" t="s">
        <v>192</v>
      </c>
      <c r="B25" s="152">
        <v>8.3971991918065897E-2</v>
      </c>
      <c r="C25" s="10" t="s">
        <v>159</v>
      </c>
      <c r="D25" s="152">
        <v>0.16623520664229499</v>
      </c>
      <c r="E25" s="10" t="s">
        <v>159</v>
      </c>
      <c r="F25" s="152">
        <v>0.22623887249114499</v>
      </c>
      <c r="G25" s="10" t="s">
        <v>181</v>
      </c>
      <c r="H25" s="152">
        <v>0.25238827236467798</v>
      </c>
      <c r="I25" s="10" t="s">
        <v>159</v>
      </c>
      <c r="J25" s="152">
        <v>0.195043818536208</v>
      </c>
      <c r="K25" s="10" t="s">
        <v>198</v>
      </c>
      <c r="L25" s="152">
        <v>0.21991922616673301</v>
      </c>
      <c r="M25" s="10" t="s">
        <v>159</v>
      </c>
      <c r="N25" s="152">
        <v>0.226809985891745</v>
      </c>
      <c r="O25" s="10" t="s">
        <v>159</v>
      </c>
      <c r="P25" s="152">
        <v>0.275883977483664</v>
      </c>
      <c r="Q25" s="10" t="s">
        <v>229</v>
      </c>
      <c r="R25" s="152">
        <v>0.21257539935723799</v>
      </c>
      <c r="S25" s="10" t="s">
        <v>181</v>
      </c>
    </row>
    <row r="26" spans="1:19" x14ac:dyDescent="0.25">
      <c r="A26" s="12" t="s">
        <v>193</v>
      </c>
      <c r="B26" s="152">
        <v>7.7741334069879806E-2</v>
      </c>
      <c r="C26" s="10" t="s">
        <v>159</v>
      </c>
      <c r="D26" s="152">
        <v>0.14414684522678101</v>
      </c>
      <c r="E26" s="10" t="s">
        <v>159</v>
      </c>
      <c r="F26" s="152">
        <v>0.247329801147738</v>
      </c>
      <c r="G26" s="10" t="s">
        <v>181</v>
      </c>
      <c r="H26" s="152">
        <v>0.197019349970355</v>
      </c>
      <c r="I26" s="10" t="s">
        <v>159</v>
      </c>
      <c r="J26" s="152">
        <v>0.17185426498322801</v>
      </c>
      <c r="K26" s="10" t="s">
        <v>159</v>
      </c>
      <c r="L26" s="152">
        <v>0.175766669792741</v>
      </c>
      <c r="M26" s="10" t="s">
        <v>159</v>
      </c>
      <c r="N26" s="152">
        <v>0.199431174956653</v>
      </c>
      <c r="O26" s="10" t="s">
        <v>159</v>
      </c>
      <c r="P26" s="152">
        <v>0.249326903474795</v>
      </c>
      <c r="Q26" s="10" t="s">
        <v>159</v>
      </c>
      <c r="R26" s="152">
        <v>0.18310854199938101</v>
      </c>
      <c r="S26" s="10" t="s">
        <v>181</v>
      </c>
    </row>
    <row r="27" spans="1:19" x14ac:dyDescent="0.25">
      <c r="A27" s="12" t="s">
        <v>194</v>
      </c>
      <c r="B27" s="152">
        <v>7.1845659163987094E-2</v>
      </c>
      <c r="C27" s="10" t="s">
        <v>159</v>
      </c>
      <c r="D27" s="152">
        <v>0.13901132340953001</v>
      </c>
      <c r="E27" s="10" t="s">
        <v>159</v>
      </c>
      <c r="F27" s="152">
        <v>0.26457234691931097</v>
      </c>
      <c r="G27" s="10" t="s">
        <v>181</v>
      </c>
      <c r="H27" s="152">
        <v>0.19394604559233</v>
      </c>
      <c r="I27" s="10" t="s">
        <v>159</v>
      </c>
      <c r="J27" s="152">
        <v>0.16730690825130801</v>
      </c>
      <c r="K27" s="10" t="s">
        <v>159</v>
      </c>
      <c r="L27" s="152">
        <v>0.172060795011691</v>
      </c>
      <c r="M27" s="10" t="s">
        <v>159</v>
      </c>
      <c r="N27" s="152">
        <v>0.19342423506825299</v>
      </c>
      <c r="O27" s="10" t="s">
        <v>353</v>
      </c>
      <c r="P27" s="152">
        <v>0.251766121270452</v>
      </c>
      <c r="Q27" s="10" t="s">
        <v>159</v>
      </c>
      <c r="R27" s="152">
        <v>0.179122883460028</v>
      </c>
      <c r="S27" s="10" t="s">
        <v>181</v>
      </c>
    </row>
    <row r="28" spans="1:19" x14ac:dyDescent="0.25">
      <c r="A28" s="12" t="s">
        <v>196</v>
      </c>
      <c r="B28" s="152">
        <v>6.4906303236797303E-2</v>
      </c>
      <c r="C28" s="10" t="s">
        <v>159</v>
      </c>
      <c r="D28" s="152">
        <v>0.14613858671548</v>
      </c>
      <c r="E28" s="10" t="s">
        <v>258</v>
      </c>
      <c r="F28" s="152">
        <v>0.28416045529649298</v>
      </c>
      <c r="G28" s="10" t="s">
        <v>181</v>
      </c>
      <c r="H28" s="152">
        <v>0.20430590929270701</v>
      </c>
      <c r="I28" s="10" t="s">
        <v>159</v>
      </c>
      <c r="J28" s="152">
        <v>0.17492928738157401</v>
      </c>
      <c r="K28" s="10" t="s">
        <v>159</v>
      </c>
      <c r="L28" s="152">
        <v>0.179764663932965</v>
      </c>
      <c r="M28" s="10" t="s">
        <v>159</v>
      </c>
      <c r="N28" s="152">
        <v>0.20030572727856299</v>
      </c>
      <c r="O28" s="10" t="s">
        <v>259</v>
      </c>
      <c r="P28" s="152">
        <v>0.27243810107027</v>
      </c>
      <c r="Q28" s="10" t="s">
        <v>159</v>
      </c>
      <c r="R28" s="152">
        <v>0.18773365923798699</v>
      </c>
      <c r="S28" s="10" t="s">
        <v>181</v>
      </c>
    </row>
    <row r="29" spans="1:19" x14ac:dyDescent="0.25">
      <c r="A29" s="12" t="s">
        <v>197</v>
      </c>
      <c r="B29" s="152">
        <v>5.8662152696707902E-2</v>
      </c>
      <c r="C29" s="10" t="s">
        <v>159</v>
      </c>
      <c r="D29" s="152">
        <v>0.13231539515003701</v>
      </c>
      <c r="E29" s="10" t="s">
        <v>159</v>
      </c>
      <c r="F29" s="152">
        <v>0.25130189997040497</v>
      </c>
      <c r="G29" s="10" t="s">
        <v>181</v>
      </c>
      <c r="H29" s="152">
        <v>0.187031690929472</v>
      </c>
      <c r="I29" s="10" t="s">
        <v>159</v>
      </c>
      <c r="J29" s="152">
        <v>0.160785895832493</v>
      </c>
      <c r="K29" s="10" t="s">
        <v>159</v>
      </c>
      <c r="L29" s="152">
        <v>0.16900030746255501</v>
      </c>
      <c r="M29" s="10" t="s">
        <v>159</v>
      </c>
      <c r="N29" s="152">
        <v>0.18076477781717401</v>
      </c>
      <c r="O29" s="10" t="s">
        <v>260</v>
      </c>
      <c r="P29" s="152">
        <v>0.263213544511196</v>
      </c>
      <c r="Q29" s="10" t="s">
        <v>159</v>
      </c>
      <c r="R29" s="152">
        <v>0.17154823348448101</v>
      </c>
      <c r="S29" s="10" t="s">
        <v>181</v>
      </c>
    </row>
    <row r="30" spans="1:19" x14ac:dyDescent="0.25">
      <c r="A30" s="12" t="s">
        <v>199</v>
      </c>
      <c r="B30" s="152">
        <v>5.7336020828084297E-2</v>
      </c>
      <c r="C30" s="10" t="s">
        <v>159</v>
      </c>
      <c r="D30" s="152">
        <v>0.135847571886105</v>
      </c>
      <c r="E30" s="10" t="s">
        <v>159</v>
      </c>
      <c r="F30" s="152">
        <v>0.27677695017033299</v>
      </c>
      <c r="G30" s="10" t="s">
        <v>202</v>
      </c>
      <c r="H30" s="152">
        <v>0.18870128780060499</v>
      </c>
      <c r="I30" s="10" t="s">
        <v>159</v>
      </c>
      <c r="J30" s="152">
        <v>0.16125561352958001</v>
      </c>
      <c r="K30" s="10" t="s">
        <v>159</v>
      </c>
      <c r="L30" s="152">
        <v>0.16841890599881501</v>
      </c>
      <c r="M30" s="10" t="s">
        <v>159</v>
      </c>
      <c r="N30" s="152">
        <v>0.179530887947906</v>
      </c>
      <c r="O30" s="10" t="s">
        <v>159</v>
      </c>
      <c r="P30" s="152">
        <v>0.26773817490986801</v>
      </c>
      <c r="Q30" s="10" t="s">
        <v>201</v>
      </c>
      <c r="R30" s="152">
        <v>0.17339013760539199</v>
      </c>
      <c r="S30" s="10" t="s">
        <v>202</v>
      </c>
    </row>
    <row r="31" spans="1:19" x14ac:dyDescent="0.25">
      <c r="A31" s="12" t="s">
        <v>200</v>
      </c>
      <c r="B31" s="152">
        <v>6.5656863007466496E-2</v>
      </c>
      <c r="C31" s="10" t="s">
        <v>261</v>
      </c>
      <c r="D31" s="152">
        <v>0.17273242972493499</v>
      </c>
      <c r="E31" s="10" t="s">
        <v>261</v>
      </c>
      <c r="F31" s="152">
        <v>0.30353987730061299</v>
      </c>
      <c r="G31" s="10" t="s">
        <v>335</v>
      </c>
      <c r="H31" s="152">
        <v>0.22271017494244999</v>
      </c>
      <c r="I31" s="10" t="s">
        <v>261</v>
      </c>
      <c r="J31" s="152">
        <v>0.19609037177289401</v>
      </c>
      <c r="K31" s="10" t="s">
        <v>261</v>
      </c>
      <c r="L31" s="152">
        <v>0.19623354267770499</v>
      </c>
      <c r="M31" s="10" t="s">
        <v>354</v>
      </c>
      <c r="N31" s="152">
        <v>0.212835485085341</v>
      </c>
      <c r="O31" s="10" t="s">
        <v>261</v>
      </c>
      <c r="P31" s="152">
        <v>0.31041644116352402</v>
      </c>
      <c r="Q31" s="10" t="s">
        <v>354</v>
      </c>
      <c r="R31" s="152">
        <v>0.20760380896067701</v>
      </c>
      <c r="S31" s="10" t="s">
        <v>202</v>
      </c>
    </row>
    <row r="32" spans="1:19" x14ac:dyDescent="0.25">
      <c r="A32" s="15" t="s">
        <v>203</v>
      </c>
      <c r="B32" s="153">
        <v>5.7223524666616198E-2</v>
      </c>
      <c r="C32" s="14" t="s">
        <v>159</v>
      </c>
      <c r="D32" s="153">
        <v>0.16541520766714299</v>
      </c>
      <c r="E32" s="14" t="s">
        <v>159</v>
      </c>
      <c r="F32" s="153">
        <v>0.29310240782089197</v>
      </c>
      <c r="G32" s="14" t="s">
        <v>262</v>
      </c>
      <c r="H32" s="153">
        <v>0.223406505297879</v>
      </c>
      <c r="I32" s="14" t="s">
        <v>159</v>
      </c>
      <c r="J32" s="153">
        <v>0.19463266175665001</v>
      </c>
      <c r="K32" s="14" t="s">
        <v>159</v>
      </c>
      <c r="L32" s="153">
        <v>0.20183837621497999</v>
      </c>
      <c r="M32" s="14" t="s">
        <v>159</v>
      </c>
      <c r="N32" s="153">
        <v>0.20309206768041199</v>
      </c>
      <c r="O32" s="14" t="s">
        <v>159</v>
      </c>
      <c r="P32" s="153">
        <v>0.28860846542653801</v>
      </c>
      <c r="Q32" s="14" t="s">
        <v>159</v>
      </c>
      <c r="R32" s="153">
        <v>0.20009230942496201</v>
      </c>
      <c r="S32" s="14" t="s">
        <v>159</v>
      </c>
    </row>
    <row r="34" spans="1:2" x14ac:dyDescent="0.25">
      <c r="A34" s="16" t="s">
        <v>204</v>
      </c>
      <c r="B34" s="16" t="s">
        <v>218</v>
      </c>
    </row>
    <row r="36" spans="1:2" x14ac:dyDescent="0.25">
      <c r="B36" s="16" t="s">
        <v>355</v>
      </c>
    </row>
    <row r="37" spans="1:2" x14ac:dyDescent="0.25">
      <c r="B37" s="16" t="s">
        <v>356</v>
      </c>
    </row>
    <row r="38" spans="1:2" x14ac:dyDescent="0.25">
      <c r="B38" s="16" t="s">
        <v>357</v>
      </c>
    </row>
    <row r="39" spans="1:2" x14ac:dyDescent="0.25">
      <c r="B39" s="16" t="s">
        <v>358</v>
      </c>
    </row>
    <row r="40" spans="1:2" x14ac:dyDescent="0.25">
      <c r="B40" s="16" t="s">
        <v>359</v>
      </c>
    </row>
    <row r="41" spans="1:2" x14ac:dyDescent="0.25">
      <c r="B41" s="16" t="s">
        <v>341</v>
      </c>
    </row>
    <row r="42" spans="1:2" x14ac:dyDescent="0.25">
      <c r="B42" s="16" t="s">
        <v>360</v>
      </c>
    </row>
    <row r="43" spans="1:2" x14ac:dyDescent="0.25">
      <c r="B43" s="16" t="s">
        <v>361</v>
      </c>
    </row>
    <row r="44" spans="1:2" x14ac:dyDescent="0.25">
      <c r="B44" s="16" t="s">
        <v>362</v>
      </c>
    </row>
    <row r="45" spans="1:2" x14ac:dyDescent="0.25">
      <c r="B45" s="16" t="s">
        <v>345</v>
      </c>
    </row>
    <row r="46" spans="1:2" x14ac:dyDescent="0.25">
      <c r="B46" s="16" t="s">
        <v>346</v>
      </c>
    </row>
    <row r="47" spans="1:2" x14ac:dyDescent="0.25">
      <c r="B47" s="16" t="s">
        <v>347</v>
      </c>
    </row>
    <row r="49" spans="1:2" x14ac:dyDescent="0.25">
      <c r="B49" s="16" t="s">
        <v>210</v>
      </c>
    </row>
    <row r="50" spans="1:2" x14ac:dyDescent="0.25">
      <c r="B50" s="16" t="s">
        <v>211</v>
      </c>
    </row>
    <row r="53" spans="1:2" x14ac:dyDescent="0.25">
      <c r="A53" s="17" t="str">
        <f>HYPERLINK("#'LOTTERIES 8'!A2", "&lt;&lt;&lt; Previous table")</f>
        <v>&lt;&lt;&lt; Previous table</v>
      </c>
    </row>
    <row r="54" spans="1:2" x14ac:dyDescent="0.25">
      <c r="A54" s="17" t="str">
        <f>HYPERLINK("#'LOTTERIES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S54"/>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HYPERLINK("#'INDEX'!B75", "Link to index")</f>
        <v>Link to index</v>
      </c>
    </row>
    <row r="2" spans="1:19" ht="15.75" customHeight="1" x14ac:dyDescent="0.25">
      <c r="A2" s="287" t="s">
        <v>367</v>
      </c>
      <c r="B2" s="286"/>
      <c r="C2" s="286"/>
      <c r="D2" s="286"/>
      <c r="E2" s="286"/>
      <c r="F2" s="286"/>
      <c r="G2" s="286"/>
      <c r="H2" s="286"/>
      <c r="I2" s="286"/>
      <c r="J2" s="286"/>
      <c r="K2" s="286"/>
      <c r="L2" s="286"/>
      <c r="M2" s="286"/>
      <c r="N2" s="286"/>
      <c r="O2" s="286"/>
      <c r="P2" s="286"/>
      <c r="Q2" s="286"/>
      <c r="R2" s="286"/>
      <c r="S2" s="286"/>
    </row>
    <row r="3" spans="1:19" ht="15.75" customHeight="1" x14ac:dyDescent="0.25">
      <c r="A3" s="287" t="s">
        <v>93</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225</v>
      </c>
      <c r="B6" s="288"/>
      <c r="C6" s="288"/>
      <c r="D6" s="288"/>
      <c r="E6" s="288"/>
      <c r="F6" s="288"/>
      <c r="G6" s="288"/>
      <c r="H6" s="288"/>
      <c r="I6" s="288"/>
      <c r="J6" s="288"/>
      <c r="K6" s="288"/>
      <c r="L6" s="288"/>
      <c r="M6" s="288"/>
      <c r="N6" s="288"/>
      <c r="O6" s="288"/>
      <c r="P6" s="288"/>
      <c r="Q6" s="288"/>
      <c r="R6" s="288"/>
      <c r="S6" s="288"/>
    </row>
    <row r="7" spans="1:19" x14ac:dyDescent="0.25">
      <c r="A7" s="12" t="s">
        <v>170</v>
      </c>
      <c r="B7" s="154">
        <v>8.4422884519527699</v>
      </c>
      <c r="C7" s="10" t="s">
        <v>159</v>
      </c>
      <c r="D7" s="154">
        <v>9.9479863552749208</v>
      </c>
      <c r="E7" s="10" t="s">
        <v>159</v>
      </c>
      <c r="F7" s="154">
        <v>17.134352736129301</v>
      </c>
      <c r="G7" s="10" t="s">
        <v>159</v>
      </c>
      <c r="H7" s="154">
        <v>19.444237198868699</v>
      </c>
      <c r="I7" s="10" t="s">
        <v>159</v>
      </c>
      <c r="J7" s="154">
        <v>16.025193560828601</v>
      </c>
      <c r="K7" s="10" t="s">
        <v>159</v>
      </c>
      <c r="L7" s="154">
        <v>19.627125621791201</v>
      </c>
      <c r="M7" s="10" t="s">
        <v>159</v>
      </c>
      <c r="N7" s="154">
        <v>14.70911642613</v>
      </c>
      <c r="O7" s="10" t="s">
        <v>159</v>
      </c>
      <c r="P7" s="154">
        <v>20.4515547966421</v>
      </c>
      <c r="Q7" s="10" t="s">
        <v>159</v>
      </c>
      <c r="R7" s="154">
        <v>14.0342445442867</v>
      </c>
      <c r="S7" s="10" t="s">
        <v>159</v>
      </c>
    </row>
    <row r="8" spans="1:19" x14ac:dyDescent="0.25">
      <c r="A8" s="12" t="s">
        <v>171</v>
      </c>
      <c r="B8" s="154">
        <v>8.6997034146411707</v>
      </c>
      <c r="C8" s="10" t="s">
        <v>159</v>
      </c>
      <c r="D8" s="154">
        <v>9.0987094489295295</v>
      </c>
      <c r="E8" s="10" t="s">
        <v>159</v>
      </c>
      <c r="F8" s="154">
        <v>14.9191969619938</v>
      </c>
      <c r="G8" s="10" t="s">
        <v>159</v>
      </c>
      <c r="H8" s="154">
        <v>16.2685493686112</v>
      </c>
      <c r="I8" s="10" t="s">
        <v>159</v>
      </c>
      <c r="J8" s="154">
        <v>12.5484005480431</v>
      </c>
      <c r="K8" s="10" t="s">
        <v>159</v>
      </c>
      <c r="L8" s="154">
        <v>17.2742296105158</v>
      </c>
      <c r="M8" s="10" t="s">
        <v>159</v>
      </c>
      <c r="N8" s="154">
        <v>12.4451015520632</v>
      </c>
      <c r="O8" s="10" t="s">
        <v>159</v>
      </c>
      <c r="P8" s="154">
        <v>21.063282264881501</v>
      </c>
      <c r="Q8" s="10" t="s">
        <v>159</v>
      </c>
      <c r="R8" s="154">
        <v>12.422324756755501</v>
      </c>
      <c r="S8" s="10" t="s">
        <v>159</v>
      </c>
    </row>
    <row r="9" spans="1:19" x14ac:dyDescent="0.25">
      <c r="A9" s="12" t="s">
        <v>172</v>
      </c>
      <c r="B9" s="154">
        <v>8.6855024605404392</v>
      </c>
      <c r="C9" s="10" t="s">
        <v>159</v>
      </c>
      <c r="D9" s="154">
        <v>8.8794379584980803</v>
      </c>
      <c r="E9" s="10" t="s">
        <v>159</v>
      </c>
      <c r="F9" s="154">
        <v>13.933993683468801</v>
      </c>
      <c r="G9" s="10" t="s">
        <v>159</v>
      </c>
      <c r="H9" s="154">
        <v>15.003881162178001</v>
      </c>
      <c r="I9" s="10" t="s">
        <v>159</v>
      </c>
      <c r="J9" s="154">
        <v>11.543491892860301</v>
      </c>
      <c r="K9" s="10" t="s">
        <v>159</v>
      </c>
      <c r="L9" s="154">
        <v>11.8928656128874</v>
      </c>
      <c r="M9" s="10" t="s">
        <v>159</v>
      </c>
      <c r="N9" s="154">
        <v>10.446461257594301</v>
      </c>
      <c r="O9" s="10" t="s">
        <v>159</v>
      </c>
      <c r="P9" s="154">
        <v>22.6196118970662</v>
      </c>
      <c r="Q9" s="10" t="s">
        <v>159</v>
      </c>
      <c r="R9" s="154">
        <v>11.4867471173024</v>
      </c>
      <c r="S9" s="10" t="s">
        <v>159</v>
      </c>
    </row>
    <row r="10" spans="1:19" x14ac:dyDescent="0.25">
      <c r="A10" s="12" t="s">
        <v>173</v>
      </c>
      <c r="B10" s="154">
        <v>8.6428451602080205</v>
      </c>
      <c r="C10" s="10" t="s">
        <v>159</v>
      </c>
      <c r="D10" s="154">
        <v>8.0195887493454201</v>
      </c>
      <c r="E10" s="10" t="s">
        <v>159</v>
      </c>
      <c r="F10" s="154">
        <v>13.6157078710328</v>
      </c>
      <c r="G10" s="10" t="s">
        <v>159</v>
      </c>
      <c r="H10" s="154">
        <v>14.7139507440499</v>
      </c>
      <c r="I10" s="10" t="s">
        <v>159</v>
      </c>
      <c r="J10" s="154">
        <v>11.462376795184101</v>
      </c>
      <c r="K10" s="10" t="s">
        <v>159</v>
      </c>
      <c r="L10" s="154">
        <v>10.686466780500201</v>
      </c>
      <c r="M10" s="10" t="s">
        <v>159</v>
      </c>
      <c r="N10" s="154">
        <v>9.3504513625955106</v>
      </c>
      <c r="O10" s="10" t="s">
        <v>159</v>
      </c>
      <c r="P10" s="154">
        <v>23.749939188937802</v>
      </c>
      <c r="Q10" s="10" t="s">
        <v>159</v>
      </c>
      <c r="R10" s="154">
        <v>10.717799471897701</v>
      </c>
      <c r="S10" s="10" t="s">
        <v>159</v>
      </c>
    </row>
    <row r="11" spans="1:19" x14ac:dyDescent="0.25">
      <c r="A11" s="12" t="s">
        <v>174</v>
      </c>
      <c r="B11" s="154">
        <v>7.8748301223119404</v>
      </c>
      <c r="C11" s="10" t="s">
        <v>159</v>
      </c>
      <c r="D11" s="154">
        <v>7.2887003273555502</v>
      </c>
      <c r="E11" s="10" t="s">
        <v>159</v>
      </c>
      <c r="F11" s="154">
        <v>11.9777345583797</v>
      </c>
      <c r="G11" s="10" t="s">
        <v>159</v>
      </c>
      <c r="H11" s="154">
        <v>15.306229988658099</v>
      </c>
      <c r="I11" s="10" t="s">
        <v>159</v>
      </c>
      <c r="J11" s="154">
        <v>11.145262502328499</v>
      </c>
      <c r="K11" s="10" t="s">
        <v>159</v>
      </c>
      <c r="L11" s="154">
        <v>9.6191629933524094</v>
      </c>
      <c r="M11" s="10" t="s">
        <v>159</v>
      </c>
      <c r="N11" s="154">
        <v>9.0418699859638796</v>
      </c>
      <c r="O11" s="10" t="s">
        <v>159</v>
      </c>
      <c r="P11" s="154">
        <v>27.542976393946098</v>
      </c>
      <c r="Q11" s="10" t="s">
        <v>159</v>
      </c>
      <c r="R11" s="154">
        <v>10.4275147074132</v>
      </c>
      <c r="S11" s="10" t="s">
        <v>159</v>
      </c>
    </row>
    <row r="12" spans="1:19" x14ac:dyDescent="0.25">
      <c r="A12" s="12" t="s">
        <v>175</v>
      </c>
      <c r="B12" s="154">
        <v>7.6169687495531901</v>
      </c>
      <c r="C12" s="10" t="s">
        <v>159</v>
      </c>
      <c r="D12" s="154">
        <v>6.6341487979607496</v>
      </c>
      <c r="E12" s="10" t="s">
        <v>159</v>
      </c>
      <c r="F12" s="154">
        <v>9.6902252870077099</v>
      </c>
      <c r="G12" s="10" t="s">
        <v>159</v>
      </c>
      <c r="H12" s="154">
        <v>15.3408550598304</v>
      </c>
      <c r="I12" s="10" t="s">
        <v>159</v>
      </c>
      <c r="J12" s="154">
        <v>10.8148624747</v>
      </c>
      <c r="K12" s="10" t="s">
        <v>159</v>
      </c>
      <c r="L12" s="154">
        <v>9.1114194959757295</v>
      </c>
      <c r="M12" s="10" t="s">
        <v>159</v>
      </c>
      <c r="N12" s="154">
        <v>8.3340823772008701</v>
      </c>
      <c r="O12" s="10" t="s">
        <v>159</v>
      </c>
      <c r="P12" s="154">
        <v>27.864809825033799</v>
      </c>
      <c r="Q12" s="10" t="s">
        <v>159</v>
      </c>
      <c r="R12" s="154">
        <v>9.8139660110079401</v>
      </c>
      <c r="S12" s="10" t="s">
        <v>159</v>
      </c>
    </row>
    <row r="13" spans="1:19" x14ac:dyDescent="0.25">
      <c r="A13" s="12" t="s">
        <v>176</v>
      </c>
      <c r="B13" s="154">
        <v>7.7206823215877298</v>
      </c>
      <c r="C13" s="10" t="s">
        <v>159</v>
      </c>
      <c r="D13" s="154">
        <v>7.7001912812445896</v>
      </c>
      <c r="E13" s="10" t="s">
        <v>159</v>
      </c>
      <c r="F13" s="154">
        <v>8.3083950689584505</v>
      </c>
      <c r="G13" s="10" t="s">
        <v>159</v>
      </c>
      <c r="H13" s="154">
        <v>14.325276079391299</v>
      </c>
      <c r="I13" s="10" t="s">
        <v>159</v>
      </c>
      <c r="J13" s="154">
        <v>10.814235247377299</v>
      </c>
      <c r="K13" s="10" t="s">
        <v>159</v>
      </c>
      <c r="L13" s="154">
        <v>8.8518830563183801</v>
      </c>
      <c r="M13" s="10" t="s">
        <v>159</v>
      </c>
      <c r="N13" s="154">
        <v>7.9703863465956397</v>
      </c>
      <c r="O13" s="10" t="s">
        <v>159</v>
      </c>
      <c r="P13" s="154">
        <v>28.608073423511101</v>
      </c>
      <c r="Q13" s="10" t="s">
        <v>159</v>
      </c>
      <c r="R13" s="154">
        <v>9.9461914460669796</v>
      </c>
      <c r="S13" s="10" t="s">
        <v>159</v>
      </c>
    </row>
    <row r="14" spans="1:19" x14ac:dyDescent="0.25">
      <c r="A14" s="12" t="s">
        <v>177</v>
      </c>
      <c r="B14" s="154">
        <v>7.6687302218609998</v>
      </c>
      <c r="C14" s="10" t="s">
        <v>159</v>
      </c>
      <c r="D14" s="154">
        <v>7.60855940608959</v>
      </c>
      <c r="E14" s="10" t="s">
        <v>159</v>
      </c>
      <c r="F14" s="154">
        <v>6.1711167167111096</v>
      </c>
      <c r="G14" s="10" t="s">
        <v>181</v>
      </c>
      <c r="H14" s="154">
        <v>13.606786956074799</v>
      </c>
      <c r="I14" s="10" t="s">
        <v>159</v>
      </c>
      <c r="J14" s="154">
        <v>10.1142031738143</v>
      </c>
      <c r="K14" s="10" t="s">
        <v>159</v>
      </c>
      <c r="L14" s="154">
        <v>8.1556848497480399</v>
      </c>
      <c r="M14" s="10" t="s">
        <v>180</v>
      </c>
      <c r="N14" s="154">
        <v>7.6536777302417596</v>
      </c>
      <c r="O14" s="10" t="s">
        <v>352</v>
      </c>
      <c r="P14" s="154">
        <v>27.9598776431456</v>
      </c>
      <c r="Q14" s="10" t="s">
        <v>159</v>
      </c>
      <c r="R14" s="154">
        <v>9.5972932255644903</v>
      </c>
      <c r="S14" s="10" t="s">
        <v>181</v>
      </c>
    </row>
    <row r="15" spans="1:19" x14ac:dyDescent="0.25">
      <c r="A15" s="12" t="s">
        <v>178</v>
      </c>
      <c r="B15" s="154">
        <v>7.6172406681790097</v>
      </c>
      <c r="C15" s="10" t="s">
        <v>159</v>
      </c>
      <c r="D15" s="154">
        <v>7.8761469328684104</v>
      </c>
      <c r="E15" s="10" t="s">
        <v>159</v>
      </c>
      <c r="F15" s="154">
        <v>5.2804568781325498</v>
      </c>
      <c r="G15" s="10" t="s">
        <v>181</v>
      </c>
      <c r="H15" s="154">
        <v>13.4444131974047</v>
      </c>
      <c r="I15" s="10" t="s">
        <v>159</v>
      </c>
      <c r="J15" s="154">
        <v>10.026179077111101</v>
      </c>
      <c r="K15" s="10" t="s">
        <v>159</v>
      </c>
      <c r="L15" s="154">
        <v>8.3796551074603602</v>
      </c>
      <c r="M15" s="10" t="s">
        <v>159</v>
      </c>
      <c r="N15" s="154">
        <v>8.6493299066781795</v>
      </c>
      <c r="O15" s="10" t="s">
        <v>159</v>
      </c>
      <c r="P15" s="154">
        <v>31.426254819336499</v>
      </c>
      <c r="Q15" s="10" t="s">
        <v>159</v>
      </c>
      <c r="R15" s="154">
        <v>10.1026086819124</v>
      </c>
      <c r="S15" s="10" t="s">
        <v>181</v>
      </c>
    </row>
    <row r="16" spans="1:19" x14ac:dyDescent="0.25">
      <c r="A16" s="12" t="s">
        <v>182</v>
      </c>
      <c r="B16" s="154">
        <v>7.1245277078085598</v>
      </c>
      <c r="C16" s="10" t="s">
        <v>159</v>
      </c>
      <c r="D16" s="154">
        <v>7.64795865451807</v>
      </c>
      <c r="E16" s="10" t="s">
        <v>159</v>
      </c>
      <c r="F16" s="154">
        <v>4.9394214835845096</v>
      </c>
      <c r="G16" s="10" t="s">
        <v>181</v>
      </c>
      <c r="H16" s="154">
        <v>12.179240710072101</v>
      </c>
      <c r="I16" s="10" t="s">
        <v>159</v>
      </c>
      <c r="J16" s="154">
        <v>9.5437308217935595</v>
      </c>
      <c r="K16" s="10" t="s">
        <v>159</v>
      </c>
      <c r="L16" s="154">
        <v>8.0251025488202501</v>
      </c>
      <c r="M16" s="10" t="s">
        <v>159</v>
      </c>
      <c r="N16" s="154">
        <v>8.8811332259375799</v>
      </c>
      <c r="O16" s="10" t="s">
        <v>159</v>
      </c>
      <c r="P16" s="154">
        <v>30.556703011671999</v>
      </c>
      <c r="Q16" s="10" t="s">
        <v>159</v>
      </c>
      <c r="R16" s="154">
        <v>9.8538550838782708</v>
      </c>
      <c r="S16" s="10" t="s">
        <v>181</v>
      </c>
    </row>
    <row r="17" spans="1:19" x14ac:dyDescent="0.25">
      <c r="A17" s="12" t="s">
        <v>183</v>
      </c>
      <c r="B17" s="154">
        <v>7.1960137711949796</v>
      </c>
      <c r="C17" s="10" t="s">
        <v>159</v>
      </c>
      <c r="D17" s="154">
        <v>7.4313682619242796</v>
      </c>
      <c r="E17" s="10" t="s">
        <v>159</v>
      </c>
      <c r="F17" s="154">
        <v>5.0126840658029499</v>
      </c>
      <c r="G17" s="10" t="s">
        <v>181</v>
      </c>
      <c r="H17" s="154">
        <v>11.834153320544001</v>
      </c>
      <c r="I17" s="10" t="s">
        <v>159</v>
      </c>
      <c r="J17" s="154">
        <v>9.2601689286772206</v>
      </c>
      <c r="K17" s="10" t="s">
        <v>159</v>
      </c>
      <c r="L17" s="154">
        <v>7.6845745536432402</v>
      </c>
      <c r="M17" s="10" t="s">
        <v>159</v>
      </c>
      <c r="N17" s="154">
        <v>8.7110458517558698</v>
      </c>
      <c r="O17" s="10" t="s">
        <v>159</v>
      </c>
      <c r="P17" s="154">
        <v>29.1093188504647</v>
      </c>
      <c r="Q17" s="10" t="s">
        <v>159</v>
      </c>
      <c r="R17" s="154">
        <v>9.6185151170417402</v>
      </c>
      <c r="S17" s="10" t="s">
        <v>181</v>
      </c>
    </row>
    <row r="18" spans="1:19" x14ac:dyDescent="0.25">
      <c r="A18" s="12" t="s">
        <v>184</v>
      </c>
      <c r="B18" s="154">
        <v>7.0850257612518099</v>
      </c>
      <c r="C18" s="10" t="s">
        <v>159</v>
      </c>
      <c r="D18" s="154">
        <v>7.3926707568437404</v>
      </c>
      <c r="E18" s="10" t="s">
        <v>159</v>
      </c>
      <c r="F18" s="154">
        <v>5.0179208887816298</v>
      </c>
      <c r="G18" s="10" t="s">
        <v>181</v>
      </c>
      <c r="H18" s="154">
        <v>11.6202453736243</v>
      </c>
      <c r="I18" s="10" t="s">
        <v>159</v>
      </c>
      <c r="J18" s="154">
        <v>9.0510838549735499</v>
      </c>
      <c r="K18" s="10" t="s">
        <v>159</v>
      </c>
      <c r="L18" s="154">
        <v>9.3434019812638596</v>
      </c>
      <c r="M18" s="10" t="s">
        <v>159</v>
      </c>
      <c r="N18" s="154">
        <v>8.5860997257460703</v>
      </c>
      <c r="O18" s="10" t="s">
        <v>159</v>
      </c>
      <c r="P18" s="154">
        <v>28.333786939969301</v>
      </c>
      <c r="Q18" s="10" t="s">
        <v>159</v>
      </c>
      <c r="R18" s="154">
        <v>9.5519466546726992</v>
      </c>
      <c r="S18" s="10" t="s">
        <v>181</v>
      </c>
    </row>
    <row r="19" spans="1:19" x14ac:dyDescent="0.25">
      <c r="A19" s="12" t="s">
        <v>185</v>
      </c>
      <c r="B19" s="154">
        <v>7.4652944375139896</v>
      </c>
      <c r="C19" s="10" t="s">
        <v>159</v>
      </c>
      <c r="D19" s="154">
        <v>7.1399774388616404</v>
      </c>
      <c r="E19" s="10" t="s">
        <v>159</v>
      </c>
      <c r="F19" s="154">
        <v>4.0766166347011499</v>
      </c>
      <c r="G19" s="10" t="s">
        <v>181</v>
      </c>
      <c r="H19" s="154">
        <v>12.9201721036479</v>
      </c>
      <c r="I19" s="10" t="s">
        <v>159</v>
      </c>
      <c r="J19" s="154">
        <v>8.6057562100263194</v>
      </c>
      <c r="K19" s="10" t="s">
        <v>159</v>
      </c>
      <c r="L19" s="154">
        <v>9.2811508407788406</v>
      </c>
      <c r="M19" s="10" t="s">
        <v>159</v>
      </c>
      <c r="N19" s="154">
        <v>8.6181249027860805</v>
      </c>
      <c r="O19" s="10" t="s">
        <v>159</v>
      </c>
      <c r="P19" s="154">
        <v>26.300300938782001</v>
      </c>
      <c r="Q19" s="10" t="s">
        <v>159</v>
      </c>
      <c r="R19" s="154">
        <v>9.6064137892475792</v>
      </c>
      <c r="S19" s="10" t="s">
        <v>181</v>
      </c>
    </row>
    <row r="20" spans="1:19" x14ac:dyDescent="0.25">
      <c r="A20" s="12" t="s">
        <v>186</v>
      </c>
      <c r="B20" s="154">
        <v>8.1370124784200808</v>
      </c>
      <c r="C20" s="10" t="s">
        <v>159</v>
      </c>
      <c r="D20" s="154">
        <v>8.2562359922889694</v>
      </c>
      <c r="E20" s="10" t="s">
        <v>159</v>
      </c>
      <c r="F20" s="154">
        <v>3.6776780869482102</v>
      </c>
      <c r="G20" s="10" t="s">
        <v>181</v>
      </c>
      <c r="H20" s="154">
        <v>12.698968257965999</v>
      </c>
      <c r="I20" s="10" t="s">
        <v>159</v>
      </c>
      <c r="J20" s="154">
        <v>9.5037158046646901</v>
      </c>
      <c r="K20" s="10" t="s">
        <v>159</v>
      </c>
      <c r="L20" s="154">
        <v>8.8994091423916597</v>
      </c>
      <c r="M20" s="10" t="s">
        <v>159</v>
      </c>
      <c r="N20" s="154">
        <v>8.8059130065158797</v>
      </c>
      <c r="O20" s="10" t="s">
        <v>159</v>
      </c>
      <c r="P20" s="154">
        <v>26.684643160379601</v>
      </c>
      <c r="Q20" s="10" t="s">
        <v>159</v>
      </c>
      <c r="R20" s="154">
        <v>10.2539319033756</v>
      </c>
      <c r="S20" s="10" t="s">
        <v>181</v>
      </c>
    </row>
    <row r="21" spans="1:19" x14ac:dyDescent="0.25">
      <c r="A21" s="12" t="s">
        <v>188</v>
      </c>
      <c r="B21" s="154">
        <v>8.4855104898550806</v>
      </c>
      <c r="C21" s="10" t="s">
        <v>159</v>
      </c>
      <c r="D21" s="154">
        <v>8.6637006679650597</v>
      </c>
      <c r="E21" s="10" t="s">
        <v>159</v>
      </c>
      <c r="F21" s="154">
        <v>3.5155662666094099</v>
      </c>
      <c r="G21" s="10" t="s">
        <v>181</v>
      </c>
      <c r="H21" s="154">
        <v>13.1098032285622</v>
      </c>
      <c r="I21" s="10" t="s">
        <v>159</v>
      </c>
      <c r="J21" s="154">
        <v>9.7695086756186509</v>
      </c>
      <c r="K21" s="10" t="s">
        <v>159</v>
      </c>
      <c r="L21" s="154">
        <v>7.8201170996862901</v>
      </c>
      <c r="M21" s="10" t="s">
        <v>159</v>
      </c>
      <c r="N21" s="154">
        <v>8.6088446383957304</v>
      </c>
      <c r="O21" s="10" t="s">
        <v>159</v>
      </c>
      <c r="P21" s="154">
        <v>27.355584215337501</v>
      </c>
      <c r="Q21" s="10" t="s">
        <v>159</v>
      </c>
      <c r="R21" s="154">
        <v>10.4836081807561</v>
      </c>
      <c r="S21" s="10" t="s">
        <v>181</v>
      </c>
    </row>
    <row r="22" spans="1:19" x14ac:dyDescent="0.25">
      <c r="A22" s="12" t="s">
        <v>189</v>
      </c>
      <c r="B22" s="154">
        <v>8.8912848453922209</v>
      </c>
      <c r="C22" s="10" t="s">
        <v>159</v>
      </c>
      <c r="D22" s="154">
        <v>1.87122396902628</v>
      </c>
      <c r="E22" s="10" t="s">
        <v>181</v>
      </c>
      <c r="F22" s="154">
        <v>3.3817058877891499</v>
      </c>
      <c r="G22" s="10" t="s">
        <v>181</v>
      </c>
      <c r="H22" s="154">
        <v>13.526838085736101</v>
      </c>
      <c r="I22" s="10" t="s">
        <v>159</v>
      </c>
      <c r="J22" s="154">
        <v>9.53637345376006</v>
      </c>
      <c r="K22" s="10" t="s">
        <v>159</v>
      </c>
      <c r="L22" s="154">
        <v>9.3418043069476102</v>
      </c>
      <c r="M22" s="10" t="s">
        <v>159</v>
      </c>
      <c r="N22" s="154">
        <v>8.5294993398569297</v>
      </c>
      <c r="O22" s="10" t="s">
        <v>159</v>
      </c>
      <c r="P22" s="154">
        <v>27.139780897977001</v>
      </c>
      <c r="Q22" s="10" t="s">
        <v>159</v>
      </c>
      <c r="R22" s="154">
        <v>8.0714656321191303</v>
      </c>
      <c r="S22" s="10" t="s">
        <v>181</v>
      </c>
    </row>
    <row r="23" spans="1:19" x14ac:dyDescent="0.25">
      <c r="A23" s="12" t="s">
        <v>190</v>
      </c>
      <c r="B23" s="154">
        <v>7.9192413582135197</v>
      </c>
      <c r="C23" s="10" t="s">
        <v>159</v>
      </c>
      <c r="D23" s="154">
        <v>6.1199720348664197</v>
      </c>
      <c r="E23" s="10" t="s">
        <v>159</v>
      </c>
      <c r="F23" s="154">
        <v>3.0756553954397599</v>
      </c>
      <c r="G23" s="10" t="s">
        <v>181</v>
      </c>
      <c r="H23" s="154">
        <v>12.5566110166047</v>
      </c>
      <c r="I23" s="10" t="s">
        <v>159</v>
      </c>
      <c r="J23" s="154">
        <v>9.3346327695456903</v>
      </c>
      <c r="K23" s="10" t="s">
        <v>159</v>
      </c>
      <c r="L23" s="154">
        <v>8.50379656525506</v>
      </c>
      <c r="M23" s="10" t="s">
        <v>159</v>
      </c>
      <c r="N23" s="154">
        <v>8.2058127360535398</v>
      </c>
      <c r="O23" s="10" t="s">
        <v>159</v>
      </c>
      <c r="P23" s="154">
        <v>26.811450591649798</v>
      </c>
      <c r="Q23" s="10" t="s">
        <v>159</v>
      </c>
      <c r="R23" s="154">
        <v>9.1402807904972807</v>
      </c>
      <c r="S23" s="10" t="s">
        <v>181</v>
      </c>
    </row>
    <row r="24" spans="1:19" x14ac:dyDescent="0.25">
      <c r="A24" s="12" t="s">
        <v>191</v>
      </c>
      <c r="B24" s="154">
        <v>8.5884357182455702</v>
      </c>
      <c r="C24" s="10" t="s">
        <v>159</v>
      </c>
      <c r="D24" s="154">
        <v>6.4193019766505897</v>
      </c>
      <c r="E24" s="10" t="s">
        <v>159</v>
      </c>
      <c r="F24" s="154">
        <v>2.8938694398937201</v>
      </c>
      <c r="G24" s="10" t="s">
        <v>181</v>
      </c>
      <c r="H24" s="154">
        <v>13.1464883239363</v>
      </c>
      <c r="I24" s="10" t="s">
        <v>159</v>
      </c>
      <c r="J24" s="154">
        <v>10.1660250240616</v>
      </c>
      <c r="K24" s="10" t="s">
        <v>159</v>
      </c>
      <c r="L24" s="154">
        <v>9.4430734307967796</v>
      </c>
      <c r="M24" s="10" t="s">
        <v>159</v>
      </c>
      <c r="N24" s="154">
        <v>8.7789407506310209</v>
      </c>
      <c r="O24" s="10" t="s">
        <v>159</v>
      </c>
      <c r="P24" s="154">
        <v>25.469433238699501</v>
      </c>
      <c r="Q24" s="10" t="s">
        <v>159</v>
      </c>
      <c r="R24" s="154">
        <v>9.5785282977154793</v>
      </c>
      <c r="S24" s="10" t="s">
        <v>181</v>
      </c>
    </row>
    <row r="25" spans="1:19" x14ac:dyDescent="0.25">
      <c r="A25" s="12" t="s">
        <v>192</v>
      </c>
      <c r="B25" s="154">
        <v>9.8959701786652694</v>
      </c>
      <c r="C25" s="10" t="s">
        <v>159</v>
      </c>
      <c r="D25" s="154">
        <v>6.66412475408859</v>
      </c>
      <c r="E25" s="10" t="s">
        <v>159</v>
      </c>
      <c r="F25" s="154">
        <v>3.7350741052276799</v>
      </c>
      <c r="G25" s="10" t="s">
        <v>181</v>
      </c>
      <c r="H25" s="154">
        <v>13.8959449025464</v>
      </c>
      <c r="I25" s="10" t="s">
        <v>159</v>
      </c>
      <c r="J25" s="154">
        <v>11.5730592014945</v>
      </c>
      <c r="K25" s="10" t="s">
        <v>198</v>
      </c>
      <c r="L25" s="154">
        <v>13.769452899399001</v>
      </c>
      <c r="M25" s="10" t="s">
        <v>159</v>
      </c>
      <c r="N25" s="154">
        <v>9.8723221654232596</v>
      </c>
      <c r="O25" s="10" t="s">
        <v>159</v>
      </c>
      <c r="P25" s="154">
        <v>27.5173028349856</v>
      </c>
      <c r="Q25" s="10" t="s">
        <v>229</v>
      </c>
      <c r="R25" s="154">
        <v>10.3563563809836</v>
      </c>
      <c r="S25" s="10" t="s">
        <v>181</v>
      </c>
    </row>
    <row r="26" spans="1:19" x14ac:dyDescent="0.25">
      <c r="A26" s="12" t="s">
        <v>193</v>
      </c>
      <c r="B26" s="154">
        <v>9.6170190956576693</v>
      </c>
      <c r="C26" s="10" t="s">
        <v>159</v>
      </c>
      <c r="D26" s="154">
        <v>5.9122634630147504</v>
      </c>
      <c r="E26" s="10" t="s">
        <v>159</v>
      </c>
      <c r="F26" s="154">
        <v>3.9445604567042301</v>
      </c>
      <c r="G26" s="10" t="s">
        <v>181</v>
      </c>
      <c r="H26" s="154">
        <v>11.4893167125049</v>
      </c>
      <c r="I26" s="10" t="s">
        <v>159</v>
      </c>
      <c r="J26" s="154">
        <v>10.436808754829</v>
      </c>
      <c r="K26" s="10" t="s">
        <v>159</v>
      </c>
      <c r="L26" s="154">
        <v>11.8558491694086</v>
      </c>
      <c r="M26" s="10" t="s">
        <v>159</v>
      </c>
      <c r="N26" s="154">
        <v>9.1574411545790895</v>
      </c>
      <c r="O26" s="10" t="s">
        <v>159</v>
      </c>
      <c r="P26" s="154">
        <v>23.467600584647101</v>
      </c>
      <c r="Q26" s="10" t="s">
        <v>159</v>
      </c>
      <c r="R26" s="154">
        <v>9.1773469644203498</v>
      </c>
      <c r="S26" s="10" t="s">
        <v>181</v>
      </c>
    </row>
    <row r="27" spans="1:19" x14ac:dyDescent="0.25">
      <c r="A27" s="12" t="s">
        <v>194</v>
      </c>
      <c r="B27" s="154">
        <v>9.7076074206021605</v>
      </c>
      <c r="C27" s="10" t="s">
        <v>159</v>
      </c>
      <c r="D27" s="154">
        <v>5.5574430090125304</v>
      </c>
      <c r="E27" s="10" t="s">
        <v>159</v>
      </c>
      <c r="F27" s="154">
        <v>3.5220443703397302</v>
      </c>
      <c r="G27" s="10" t="s">
        <v>181</v>
      </c>
      <c r="H27" s="154">
        <v>10.9006204877382</v>
      </c>
      <c r="I27" s="10" t="s">
        <v>159</v>
      </c>
      <c r="J27" s="154">
        <v>10.6263345194693</v>
      </c>
      <c r="K27" s="10" t="s">
        <v>159</v>
      </c>
      <c r="L27" s="154">
        <v>11.701977190608501</v>
      </c>
      <c r="M27" s="10" t="s">
        <v>159</v>
      </c>
      <c r="N27" s="154">
        <v>8.6588325676712294</v>
      </c>
      <c r="O27" s="10" t="s">
        <v>353</v>
      </c>
      <c r="P27" s="154">
        <v>23.219109946482199</v>
      </c>
      <c r="Q27" s="10" t="s">
        <v>159</v>
      </c>
      <c r="R27" s="154">
        <v>8.7009547933426301</v>
      </c>
      <c r="S27" s="10" t="s">
        <v>181</v>
      </c>
    </row>
    <row r="28" spans="1:19" x14ac:dyDescent="0.25">
      <c r="A28" s="12" t="s">
        <v>196</v>
      </c>
      <c r="B28" s="154">
        <v>9.1796169136248604</v>
      </c>
      <c r="C28" s="10" t="s">
        <v>159</v>
      </c>
      <c r="D28" s="154">
        <v>5.7419950299939799</v>
      </c>
      <c r="E28" s="10" t="s">
        <v>258</v>
      </c>
      <c r="F28" s="154">
        <v>3.19993965449178</v>
      </c>
      <c r="G28" s="10" t="s">
        <v>181</v>
      </c>
      <c r="H28" s="154">
        <v>11.3312496524227</v>
      </c>
      <c r="I28" s="10" t="s">
        <v>159</v>
      </c>
      <c r="J28" s="154">
        <v>10.9418224260939</v>
      </c>
      <c r="K28" s="10" t="s">
        <v>159</v>
      </c>
      <c r="L28" s="154">
        <v>12.3550202761775</v>
      </c>
      <c r="M28" s="10" t="s">
        <v>159</v>
      </c>
      <c r="N28" s="154">
        <v>9.1555960050082295</v>
      </c>
      <c r="O28" s="10" t="s">
        <v>259</v>
      </c>
      <c r="P28" s="154">
        <v>25.925815556058801</v>
      </c>
      <c r="Q28" s="10" t="s">
        <v>159</v>
      </c>
      <c r="R28" s="154">
        <v>8.9827122365091707</v>
      </c>
      <c r="S28" s="10" t="s">
        <v>181</v>
      </c>
    </row>
    <row r="29" spans="1:19" x14ac:dyDescent="0.25">
      <c r="A29" s="12" t="s">
        <v>197</v>
      </c>
      <c r="B29" s="154">
        <v>8.2477103371302896</v>
      </c>
      <c r="C29" s="10" t="s">
        <v>159</v>
      </c>
      <c r="D29" s="154">
        <v>5.3621369736139002</v>
      </c>
      <c r="E29" s="10" t="s">
        <v>159</v>
      </c>
      <c r="F29" s="154">
        <v>2.2887972710515299</v>
      </c>
      <c r="G29" s="10" t="s">
        <v>181</v>
      </c>
      <c r="H29" s="154">
        <v>10.645446650029101</v>
      </c>
      <c r="I29" s="10" t="s">
        <v>159</v>
      </c>
      <c r="J29" s="154">
        <v>11.0977630877158</v>
      </c>
      <c r="K29" s="10" t="s">
        <v>159</v>
      </c>
      <c r="L29" s="154">
        <v>12.450712473669499</v>
      </c>
      <c r="M29" s="10" t="s">
        <v>159</v>
      </c>
      <c r="N29" s="154">
        <v>9.1254675284988096</v>
      </c>
      <c r="O29" s="10" t="s">
        <v>260</v>
      </c>
      <c r="P29" s="154">
        <v>26.770582488103599</v>
      </c>
      <c r="Q29" s="10" t="s">
        <v>159</v>
      </c>
      <c r="R29" s="154">
        <v>8.4532940450631493</v>
      </c>
      <c r="S29" s="10" t="s">
        <v>181</v>
      </c>
    </row>
    <row r="30" spans="1:19" x14ac:dyDescent="0.25">
      <c r="A30" s="12" t="s">
        <v>199</v>
      </c>
      <c r="B30" s="154">
        <v>8.4399261542519</v>
      </c>
      <c r="C30" s="10" t="s">
        <v>159</v>
      </c>
      <c r="D30" s="154">
        <v>5.511142903503</v>
      </c>
      <c r="E30" s="10" t="s">
        <v>159</v>
      </c>
      <c r="F30" s="154">
        <v>2.1184539948336898</v>
      </c>
      <c r="G30" s="10" t="s">
        <v>202</v>
      </c>
      <c r="H30" s="154">
        <v>10.674040941619401</v>
      </c>
      <c r="I30" s="10" t="s">
        <v>159</v>
      </c>
      <c r="J30" s="154">
        <v>10.106111691808399</v>
      </c>
      <c r="K30" s="10" t="s">
        <v>159</v>
      </c>
      <c r="L30" s="154">
        <v>13.093421045387201</v>
      </c>
      <c r="M30" s="10" t="s">
        <v>159</v>
      </c>
      <c r="N30" s="154">
        <v>8.8711722078452802</v>
      </c>
      <c r="O30" s="10" t="s">
        <v>159</v>
      </c>
      <c r="P30" s="154">
        <v>28.4605216656952</v>
      </c>
      <c r="Q30" s="10" t="s">
        <v>201</v>
      </c>
      <c r="R30" s="154">
        <v>8.3638414175889704</v>
      </c>
      <c r="S30" s="10" t="s">
        <v>202</v>
      </c>
    </row>
    <row r="31" spans="1:19" x14ac:dyDescent="0.25">
      <c r="A31" s="12" t="s">
        <v>200</v>
      </c>
      <c r="B31" s="154">
        <v>9.6887698887532991</v>
      </c>
      <c r="C31" s="10" t="s">
        <v>261</v>
      </c>
      <c r="D31" s="154">
        <v>7.1798685864409304</v>
      </c>
      <c r="E31" s="10" t="s">
        <v>261</v>
      </c>
      <c r="F31" s="154">
        <v>2.0693621310536101</v>
      </c>
      <c r="G31" s="10" t="s">
        <v>335</v>
      </c>
      <c r="H31" s="154">
        <v>12.160866233048401</v>
      </c>
      <c r="I31" s="10" t="s">
        <v>261</v>
      </c>
      <c r="J31" s="154">
        <v>12.5419302163293</v>
      </c>
      <c r="K31" s="10" t="s">
        <v>261</v>
      </c>
      <c r="L31" s="154">
        <v>15.559770028628201</v>
      </c>
      <c r="M31" s="10" t="s">
        <v>354</v>
      </c>
      <c r="N31" s="154">
        <v>10.9846207996167</v>
      </c>
      <c r="O31" s="10" t="s">
        <v>261</v>
      </c>
      <c r="P31" s="154">
        <v>32.676966176910703</v>
      </c>
      <c r="Q31" s="10" t="s">
        <v>354</v>
      </c>
      <c r="R31" s="154">
        <v>10.0998081957952</v>
      </c>
      <c r="S31" s="10" t="s">
        <v>202</v>
      </c>
    </row>
    <row r="32" spans="1:19" x14ac:dyDescent="0.25">
      <c r="A32" s="15" t="s">
        <v>203</v>
      </c>
      <c r="B32" s="155">
        <v>8.14899376081447</v>
      </c>
      <c r="C32" s="14" t="s">
        <v>159</v>
      </c>
      <c r="D32" s="155">
        <v>7.5043492219757004</v>
      </c>
      <c r="E32" s="14" t="s">
        <v>159</v>
      </c>
      <c r="F32" s="155">
        <v>19.467063075977801</v>
      </c>
      <c r="G32" s="14" t="s">
        <v>262</v>
      </c>
      <c r="H32" s="155">
        <v>14.297105531941201</v>
      </c>
      <c r="I32" s="14" t="s">
        <v>159</v>
      </c>
      <c r="J32" s="155">
        <v>15.3844262082222</v>
      </c>
      <c r="K32" s="14" t="s">
        <v>159</v>
      </c>
      <c r="L32" s="155">
        <v>20.683919932165299</v>
      </c>
      <c r="M32" s="14" t="s">
        <v>159</v>
      </c>
      <c r="N32" s="155">
        <v>14.1067009396722</v>
      </c>
      <c r="O32" s="14" t="s">
        <v>159</v>
      </c>
      <c r="P32" s="155">
        <v>30.458097980031798</v>
      </c>
      <c r="Q32" s="14" t="s">
        <v>159</v>
      </c>
      <c r="R32" s="155">
        <v>12.3527103432458</v>
      </c>
      <c r="S32" s="14" t="s">
        <v>159</v>
      </c>
    </row>
    <row r="34" spans="1:2" x14ac:dyDescent="0.25">
      <c r="A34" s="16" t="s">
        <v>204</v>
      </c>
      <c r="B34" s="16" t="s">
        <v>218</v>
      </c>
    </row>
    <row r="36" spans="1:2" x14ac:dyDescent="0.25">
      <c r="B36" s="16" t="s">
        <v>355</v>
      </c>
    </row>
    <row r="37" spans="1:2" x14ac:dyDescent="0.25">
      <c r="B37" s="16" t="s">
        <v>356</v>
      </c>
    </row>
    <row r="38" spans="1:2" x14ac:dyDescent="0.25">
      <c r="B38" s="16" t="s">
        <v>357</v>
      </c>
    </row>
    <row r="39" spans="1:2" x14ac:dyDescent="0.25">
      <c r="B39" s="16" t="s">
        <v>358</v>
      </c>
    </row>
    <row r="40" spans="1:2" x14ac:dyDescent="0.25">
      <c r="B40" s="16" t="s">
        <v>359</v>
      </c>
    </row>
    <row r="41" spans="1:2" x14ac:dyDescent="0.25">
      <c r="B41" s="16" t="s">
        <v>341</v>
      </c>
    </row>
    <row r="42" spans="1:2" x14ac:dyDescent="0.25">
      <c r="B42" s="16" t="s">
        <v>360</v>
      </c>
    </row>
    <row r="43" spans="1:2" x14ac:dyDescent="0.25">
      <c r="B43" s="16" t="s">
        <v>361</v>
      </c>
    </row>
    <row r="44" spans="1:2" x14ac:dyDescent="0.25">
      <c r="B44" s="16" t="s">
        <v>362</v>
      </c>
    </row>
    <row r="45" spans="1:2" x14ac:dyDescent="0.25">
      <c r="B45" s="16" t="s">
        <v>345</v>
      </c>
    </row>
    <row r="46" spans="1:2" x14ac:dyDescent="0.25">
      <c r="B46" s="16" t="s">
        <v>346</v>
      </c>
    </row>
    <row r="47" spans="1:2" x14ac:dyDescent="0.25">
      <c r="B47" s="16" t="s">
        <v>347</v>
      </c>
    </row>
    <row r="49" spans="1:2" x14ac:dyDescent="0.25">
      <c r="B49" s="16" t="s">
        <v>210</v>
      </c>
    </row>
    <row r="50" spans="1:2" x14ac:dyDescent="0.25">
      <c r="B50" s="16" t="s">
        <v>211</v>
      </c>
    </row>
    <row r="53" spans="1:2" x14ac:dyDescent="0.25">
      <c r="A53" s="17" t="str">
        <f>HYPERLINK("#'LOTTERIES 9'!A2", "&lt;&lt;&lt; Previous table")</f>
        <v>&lt;&lt;&lt; Previous table</v>
      </c>
    </row>
    <row r="54" spans="1:2" x14ac:dyDescent="0.25">
      <c r="A54" s="17" t="str">
        <f>HYPERLINK("#'LOTTERIES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S48"/>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HYPERLINK("#'INDEX'!B76", "Link to index")</f>
        <v>Link to index</v>
      </c>
    </row>
    <row r="2" spans="1:19" ht="15.75" customHeight="1" x14ac:dyDescent="0.25">
      <c r="A2" s="287" t="s">
        <v>368</v>
      </c>
      <c r="B2" s="286"/>
      <c r="C2" s="286"/>
      <c r="D2" s="286"/>
      <c r="E2" s="286"/>
      <c r="F2" s="286"/>
      <c r="G2" s="286"/>
      <c r="H2" s="286"/>
      <c r="I2" s="286"/>
      <c r="J2" s="286"/>
      <c r="K2" s="286"/>
      <c r="L2" s="286"/>
      <c r="M2" s="286"/>
      <c r="N2" s="286"/>
      <c r="O2" s="286"/>
      <c r="P2" s="286"/>
      <c r="Q2" s="286"/>
      <c r="R2" s="286"/>
      <c r="S2" s="286"/>
    </row>
    <row r="3" spans="1:19" ht="15.75" customHeight="1" x14ac:dyDescent="0.25">
      <c r="A3" s="287" t="s">
        <v>94</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156">
        <v>0</v>
      </c>
      <c r="C7" s="10" t="s">
        <v>179</v>
      </c>
      <c r="D7" s="156">
        <v>248.405</v>
      </c>
      <c r="E7" s="10" t="s">
        <v>159</v>
      </c>
      <c r="F7" s="156">
        <v>9.4440000000000008</v>
      </c>
      <c r="G7" s="10" t="s">
        <v>159</v>
      </c>
      <c r="H7" s="156">
        <v>175.07300000000001</v>
      </c>
      <c r="I7" s="10" t="s">
        <v>159</v>
      </c>
      <c r="J7" s="156">
        <v>0</v>
      </c>
      <c r="K7" s="10" t="s">
        <v>179</v>
      </c>
      <c r="L7" s="156">
        <v>21.646000000000001</v>
      </c>
      <c r="M7" s="10" t="s">
        <v>159</v>
      </c>
      <c r="N7" s="156">
        <v>296.62099999999998</v>
      </c>
      <c r="O7" s="10" t="s">
        <v>159</v>
      </c>
      <c r="P7" s="156">
        <v>103.953</v>
      </c>
      <c r="Q7" s="10" t="s">
        <v>159</v>
      </c>
      <c r="R7" s="156">
        <v>855.14200000000005</v>
      </c>
      <c r="S7" s="10" t="s">
        <v>181</v>
      </c>
    </row>
    <row r="8" spans="1:19" x14ac:dyDescent="0.25">
      <c r="A8" s="12" t="s">
        <v>171</v>
      </c>
      <c r="B8" s="156">
        <v>0</v>
      </c>
      <c r="C8" s="10" t="s">
        <v>179</v>
      </c>
      <c r="D8" s="156">
        <v>259.084</v>
      </c>
      <c r="E8" s="10" t="s">
        <v>159</v>
      </c>
      <c r="F8" s="156">
        <v>11.586</v>
      </c>
      <c r="G8" s="10" t="s">
        <v>159</v>
      </c>
      <c r="H8" s="156">
        <v>172.596</v>
      </c>
      <c r="I8" s="10" t="s">
        <v>159</v>
      </c>
      <c r="J8" s="156">
        <v>0</v>
      </c>
      <c r="K8" s="10" t="s">
        <v>179</v>
      </c>
      <c r="L8" s="156">
        <v>20.84</v>
      </c>
      <c r="M8" s="10" t="s">
        <v>159</v>
      </c>
      <c r="N8" s="156">
        <v>297.89999999999998</v>
      </c>
      <c r="O8" s="10" t="s">
        <v>159</v>
      </c>
      <c r="P8" s="156">
        <v>119.785</v>
      </c>
      <c r="Q8" s="10" t="s">
        <v>159</v>
      </c>
      <c r="R8" s="156">
        <v>881.79100000000005</v>
      </c>
      <c r="S8" s="10" t="s">
        <v>181</v>
      </c>
    </row>
    <row r="9" spans="1:19" x14ac:dyDescent="0.25">
      <c r="A9" s="12" t="s">
        <v>172</v>
      </c>
      <c r="B9" s="156">
        <v>0</v>
      </c>
      <c r="C9" s="10" t="s">
        <v>179</v>
      </c>
      <c r="D9" s="156">
        <v>270.28399999999999</v>
      </c>
      <c r="E9" s="10" t="s">
        <v>159</v>
      </c>
      <c r="F9" s="156">
        <v>11.164</v>
      </c>
      <c r="G9" s="10" t="s">
        <v>159</v>
      </c>
      <c r="H9" s="156">
        <v>184.8</v>
      </c>
      <c r="I9" s="10" t="s">
        <v>159</v>
      </c>
      <c r="J9" s="156">
        <v>0</v>
      </c>
      <c r="K9" s="10" t="s">
        <v>179</v>
      </c>
      <c r="L9" s="156">
        <v>17.710999999999999</v>
      </c>
      <c r="M9" s="10" t="s">
        <v>159</v>
      </c>
      <c r="N9" s="156">
        <v>274.41699999999997</v>
      </c>
      <c r="O9" s="10" t="s">
        <v>159</v>
      </c>
      <c r="P9" s="156">
        <v>114.36799999999999</v>
      </c>
      <c r="Q9" s="10" t="s">
        <v>159</v>
      </c>
      <c r="R9" s="156">
        <v>872.74400000000003</v>
      </c>
      <c r="S9" s="10" t="s">
        <v>181</v>
      </c>
    </row>
    <row r="10" spans="1:19" x14ac:dyDescent="0.25">
      <c r="A10" s="12" t="s">
        <v>173</v>
      </c>
      <c r="B10" s="156">
        <v>0</v>
      </c>
      <c r="C10" s="10" t="s">
        <v>179</v>
      </c>
      <c r="D10" s="156">
        <v>271.851</v>
      </c>
      <c r="E10" s="10" t="s">
        <v>159</v>
      </c>
      <c r="F10" s="156">
        <v>11.706</v>
      </c>
      <c r="G10" s="10" t="s">
        <v>159</v>
      </c>
      <c r="H10" s="156">
        <v>159.51499999999999</v>
      </c>
      <c r="I10" s="10" t="s">
        <v>159</v>
      </c>
      <c r="J10" s="156">
        <v>0</v>
      </c>
      <c r="K10" s="10" t="s">
        <v>179</v>
      </c>
      <c r="L10" s="156">
        <v>18.890999999999998</v>
      </c>
      <c r="M10" s="10" t="s">
        <v>159</v>
      </c>
      <c r="N10" s="156">
        <v>285.87400000000002</v>
      </c>
      <c r="O10" s="10" t="s">
        <v>159</v>
      </c>
      <c r="P10" s="156">
        <v>125.715</v>
      </c>
      <c r="Q10" s="10" t="s">
        <v>159</v>
      </c>
      <c r="R10" s="156">
        <v>873.55200000000002</v>
      </c>
      <c r="S10" s="10" t="s">
        <v>181</v>
      </c>
    </row>
    <row r="11" spans="1:19" x14ac:dyDescent="0.25">
      <c r="A11" s="12" t="s">
        <v>174</v>
      </c>
      <c r="B11" s="156">
        <v>0</v>
      </c>
      <c r="C11" s="10" t="s">
        <v>179</v>
      </c>
      <c r="D11" s="156">
        <v>277.03399999999999</v>
      </c>
      <c r="E11" s="10" t="s">
        <v>159</v>
      </c>
      <c r="F11" s="156">
        <v>11.875</v>
      </c>
      <c r="G11" s="10" t="s">
        <v>159</v>
      </c>
      <c r="H11" s="156">
        <v>180.97399999999999</v>
      </c>
      <c r="I11" s="10" t="s">
        <v>159</v>
      </c>
      <c r="J11" s="156">
        <v>0</v>
      </c>
      <c r="K11" s="10" t="s">
        <v>179</v>
      </c>
      <c r="L11" s="156">
        <v>19.675999999999998</v>
      </c>
      <c r="M11" s="10" t="s">
        <v>159</v>
      </c>
      <c r="N11" s="156">
        <v>293.82</v>
      </c>
      <c r="O11" s="10" t="s">
        <v>159</v>
      </c>
      <c r="P11" s="156">
        <v>126.47</v>
      </c>
      <c r="Q11" s="10" t="s">
        <v>159</v>
      </c>
      <c r="R11" s="156">
        <v>909.84900000000005</v>
      </c>
      <c r="S11" s="10" t="s">
        <v>181</v>
      </c>
    </row>
    <row r="12" spans="1:19" x14ac:dyDescent="0.25">
      <c r="A12" s="12" t="s">
        <v>175</v>
      </c>
      <c r="B12" s="156">
        <v>0</v>
      </c>
      <c r="C12" s="10" t="s">
        <v>179</v>
      </c>
      <c r="D12" s="156">
        <v>278.91699999999997</v>
      </c>
      <c r="E12" s="10" t="s">
        <v>159</v>
      </c>
      <c r="F12" s="156">
        <v>12.349</v>
      </c>
      <c r="G12" s="10" t="s">
        <v>159</v>
      </c>
      <c r="H12" s="156">
        <v>186.20500000000001</v>
      </c>
      <c r="I12" s="10" t="s">
        <v>159</v>
      </c>
      <c r="J12" s="156">
        <v>0</v>
      </c>
      <c r="K12" s="10" t="s">
        <v>179</v>
      </c>
      <c r="L12" s="156">
        <v>21.040084</v>
      </c>
      <c r="M12" s="10" t="s">
        <v>159</v>
      </c>
      <c r="N12" s="156">
        <v>291.08699999999999</v>
      </c>
      <c r="O12" s="10" t="s">
        <v>159</v>
      </c>
      <c r="P12" s="156">
        <v>124.611</v>
      </c>
      <c r="Q12" s="10" t="s">
        <v>159</v>
      </c>
      <c r="R12" s="156">
        <v>914.20908399999996</v>
      </c>
      <c r="S12" s="10" t="s">
        <v>181</v>
      </c>
    </row>
    <row r="13" spans="1:19" x14ac:dyDescent="0.25">
      <c r="A13" s="12" t="s">
        <v>176</v>
      </c>
      <c r="B13" s="156">
        <v>0</v>
      </c>
      <c r="C13" s="10" t="s">
        <v>179</v>
      </c>
      <c r="D13" s="156">
        <v>253.54</v>
      </c>
      <c r="E13" s="10" t="s">
        <v>159</v>
      </c>
      <c r="F13" s="156">
        <v>11.16</v>
      </c>
      <c r="G13" s="10" t="s">
        <v>159</v>
      </c>
      <c r="H13" s="156">
        <v>158.81299999999999</v>
      </c>
      <c r="I13" s="10" t="s">
        <v>159</v>
      </c>
      <c r="J13" s="156">
        <v>0</v>
      </c>
      <c r="K13" s="10" t="s">
        <v>179</v>
      </c>
      <c r="L13" s="156">
        <v>19.710999999999999</v>
      </c>
      <c r="M13" s="10" t="s">
        <v>159</v>
      </c>
      <c r="N13" s="156">
        <v>272.80399999999997</v>
      </c>
      <c r="O13" s="10" t="s">
        <v>159</v>
      </c>
      <c r="P13" s="156">
        <v>134.07300000000001</v>
      </c>
      <c r="Q13" s="10" t="s">
        <v>159</v>
      </c>
      <c r="R13" s="156">
        <v>850.101</v>
      </c>
      <c r="S13" s="10" t="s">
        <v>181</v>
      </c>
    </row>
    <row r="14" spans="1:19" x14ac:dyDescent="0.25">
      <c r="A14" s="12" t="s">
        <v>177</v>
      </c>
      <c r="B14" s="156">
        <v>0</v>
      </c>
      <c r="C14" s="10" t="s">
        <v>179</v>
      </c>
      <c r="D14" s="156">
        <v>262.03500000000003</v>
      </c>
      <c r="E14" s="10" t="s">
        <v>159</v>
      </c>
      <c r="F14" s="156">
        <v>10.616631392</v>
      </c>
      <c r="G14" s="10" t="s">
        <v>159</v>
      </c>
      <c r="H14" s="156">
        <v>159.636</v>
      </c>
      <c r="I14" s="10" t="s">
        <v>159</v>
      </c>
      <c r="J14" s="156">
        <v>0</v>
      </c>
      <c r="K14" s="10" t="s">
        <v>179</v>
      </c>
      <c r="L14" s="156">
        <v>20.523</v>
      </c>
      <c r="M14" s="10" t="s">
        <v>159</v>
      </c>
      <c r="N14" s="156">
        <v>265.81900000000002</v>
      </c>
      <c r="O14" s="10" t="s">
        <v>159</v>
      </c>
      <c r="P14" s="156">
        <v>134.72200000000001</v>
      </c>
      <c r="Q14" s="10" t="s">
        <v>159</v>
      </c>
      <c r="R14" s="156">
        <v>853.35163139199994</v>
      </c>
      <c r="S14" s="10" t="s">
        <v>181</v>
      </c>
    </row>
    <row r="15" spans="1:19" x14ac:dyDescent="0.25">
      <c r="A15" s="12" t="s">
        <v>178</v>
      </c>
      <c r="B15" s="156">
        <v>13.66</v>
      </c>
      <c r="C15" s="10" t="s">
        <v>159</v>
      </c>
      <c r="D15" s="156">
        <v>281.649</v>
      </c>
      <c r="E15" s="10" t="s">
        <v>159</v>
      </c>
      <c r="F15" s="156">
        <v>10.615</v>
      </c>
      <c r="G15" s="10" t="s">
        <v>159</v>
      </c>
      <c r="H15" s="156">
        <v>170.05600000000001</v>
      </c>
      <c r="I15" s="10" t="s">
        <v>159</v>
      </c>
      <c r="J15" s="156">
        <v>0</v>
      </c>
      <c r="K15" s="10" t="s">
        <v>179</v>
      </c>
      <c r="L15" s="156">
        <v>21.701000000000001</v>
      </c>
      <c r="M15" s="10" t="s">
        <v>159</v>
      </c>
      <c r="N15" s="156">
        <v>294.98200000000003</v>
      </c>
      <c r="O15" s="10" t="s">
        <v>159</v>
      </c>
      <c r="P15" s="156">
        <v>143.92500000000001</v>
      </c>
      <c r="Q15" s="10" t="s">
        <v>159</v>
      </c>
      <c r="R15" s="156">
        <v>936.58799999999997</v>
      </c>
      <c r="S15" s="10" t="s">
        <v>181</v>
      </c>
    </row>
    <row r="16" spans="1:19" x14ac:dyDescent="0.25">
      <c r="A16" s="12" t="s">
        <v>182</v>
      </c>
      <c r="B16" s="156">
        <v>13.265000000000001</v>
      </c>
      <c r="C16" s="10" t="s">
        <v>159</v>
      </c>
      <c r="D16" s="156">
        <v>285.38799999999998</v>
      </c>
      <c r="E16" s="10" t="s">
        <v>159</v>
      </c>
      <c r="F16" s="156">
        <v>10.474</v>
      </c>
      <c r="G16" s="10" t="s">
        <v>159</v>
      </c>
      <c r="H16" s="156">
        <v>173.56</v>
      </c>
      <c r="I16" s="10" t="s">
        <v>159</v>
      </c>
      <c r="J16" s="156">
        <v>0</v>
      </c>
      <c r="K16" s="10" t="s">
        <v>179</v>
      </c>
      <c r="L16" s="156">
        <v>21.939</v>
      </c>
      <c r="M16" s="10" t="s">
        <v>159</v>
      </c>
      <c r="N16" s="156">
        <v>304.96899999999999</v>
      </c>
      <c r="O16" s="10" t="s">
        <v>159</v>
      </c>
      <c r="P16" s="156">
        <v>151.255</v>
      </c>
      <c r="Q16" s="10" t="s">
        <v>159</v>
      </c>
      <c r="R16" s="156">
        <v>960.85</v>
      </c>
      <c r="S16" s="10" t="s">
        <v>181</v>
      </c>
    </row>
    <row r="17" spans="1:19" x14ac:dyDescent="0.25">
      <c r="A17" s="12" t="s">
        <v>183</v>
      </c>
      <c r="B17" s="156">
        <v>12.971</v>
      </c>
      <c r="C17" s="10" t="s">
        <v>159</v>
      </c>
      <c r="D17" s="156">
        <v>295.47899999999998</v>
      </c>
      <c r="E17" s="10" t="s">
        <v>159</v>
      </c>
      <c r="F17" s="156">
        <v>10.851000000000001</v>
      </c>
      <c r="G17" s="10" t="s">
        <v>159</v>
      </c>
      <c r="H17" s="156">
        <v>180.62200000000001</v>
      </c>
      <c r="I17" s="10" t="s">
        <v>159</v>
      </c>
      <c r="J17" s="156">
        <v>0</v>
      </c>
      <c r="K17" s="10" t="s">
        <v>179</v>
      </c>
      <c r="L17" s="156">
        <v>22.152000000000001</v>
      </c>
      <c r="M17" s="10" t="s">
        <v>159</v>
      </c>
      <c r="N17" s="156">
        <v>303.82400000000001</v>
      </c>
      <c r="O17" s="10" t="s">
        <v>159</v>
      </c>
      <c r="P17" s="156">
        <v>161.60400000000001</v>
      </c>
      <c r="Q17" s="10" t="s">
        <v>159</v>
      </c>
      <c r="R17" s="156">
        <v>987.50300000000004</v>
      </c>
      <c r="S17" s="10" t="s">
        <v>181</v>
      </c>
    </row>
    <row r="18" spans="1:19" x14ac:dyDescent="0.25">
      <c r="A18" s="12" t="s">
        <v>184</v>
      </c>
      <c r="B18" s="156">
        <v>13.013</v>
      </c>
      <c r="C18" s="10" t="s">
        <v>159</v>
      </c>
      <c r="D18" s="156">
        <v>292.10399999999998</v>
      </c>
      <c r="E18" s="10" t="s">
        <v>159</v>
      </c>
      <c r="F18" s="156">
        <v>12.82891</v>
      </c>
      <c r="G18" s="10" t="s">
        <v>159</v>
      </c>
      <c r="H18" s="156">
        <v>185.52</v>
      </c>
      <c r="I18" s="10" t="s">
        <v>159</v>
      </c>
      <c r="J18" s="156">
        <v>0</v>
      </c>
      <c r="K18" s="10" t="s">
        <v>179</v>
      </c>
      <c r="L18" s="156">
        <v>22.919</v>
      </c>
      <c r="M18" s="10" t="s">
        <v>159</v>
      </c>
      <c r="N18" s="156">
        <v>297.67899999999997</v>
      </c>
      <c r="O18" s="10" t="s">
        <v>159</v>
      </c>
      <c r="P18" s="156">
        <v>166.20699999999999</v>
      </c>
      <c r="Q18" s="10" t="s">
        <v>159</v>
      </c>
      <c r="R18" s="156">
        <v>990.27090999999996</v>
      </c>
      <c r="S18" s="10" t="s">
        <v>181</v>
      </c>
    </row>
    <row r="19" spans="1:19" x14ac:dyDescent="0.25">
      <c r="A19" s="12" t="s">
        <v>185</v>
      </c>
      <c r="B19" s="156">
        <v>13.606</v>
      </c>
      <c r="C19" s="10" t="s">
        <v>159</v>
      </c>
      <c r="D19" s="156">
        <v>290.91199999999998</v>
      </c>
      <c r="E19" s="10" t="s">
        <v>159</v>
      </c>
      <c r="F19" s="156">
        <v>13.118</v>
      </c>
      <c r="G19" s="10" t="s">
        <v>159</v>
      </c>
      <c r="H19" s="156">
        <v>199.27699999999999</v>
      </c>
      <c r="I19" s="10" t="s">
        <v>159</v>
      </c>
      <c r="J19" s="156">
        <v>0</v>
      </c>
      <c r="K19" s="10" t="s">
        <v>179</v>
      </c>
      <c r="L19" s="156">
        <v>24.181999999999999</v>
      </c>
      <c r="M19" s="10" t="s">
        <v>159</v>
      </c>
      <c r="N19" s="156">
        <v>311.733</v>
      </c>
      <c r="O19" s="10" t="s">
        <v>159</v>
      </c>
      <c r="P19" s="156">
        <v>186.72900000000001</v>
      </c>
      <c r="Q19" s="10" t="s">
        <v>159</v>
      </c>
      <c r="R19" s="156">
        <v>1039.557</v>
      </c>
      <c r="S19" s="10" t="s">
        <v>181</v>
      </c>
    </row>
    <row r="20" spans="1:19" x14ac:dyDescent="0.25">
      <c r="A20" s="12" t="s">
        <v>186</v>
      </c>
      <c r="B20" s="156">
        <v>13.835000000000001</v>
      </c>
      <c r="C20" s="10" t="s">
        <v>159</v>
      </c>
      <c r="D20" s="156">
        <v>313.47300000000001</v>
      </c>
      <c r="E20" s="10" t="s">
        <v>159</v>
      </c>
      <c r="F20" s="156">
        <v>13.291</v>
      </c>
      <c r="G20" s="10" t="s">
        <v>159</v>
      </c>
      <c r="H20" s="156">
        <v>208.13124676000001</v>
      </c>
      <c r="I20" s="10" t="s">
        <v>159</v>
      </c>
      <c r="J20" s="156">
        <v>0</v>
      </c>
      <c r="K20" s="10" t="s">
        <v>179</v>
      </c>
      <c r="L20" s="156">
        <v>25.311</v>
      </c>
      <c r="M20" s="10" t="s">
        <v>159</v>
      </c>
      <c r="N20" s="156">
        <v>328.57</v>
      </c>
      <c r="O20" s="10" t="s">
        <v>159</v>
      </c>
      <c r="P20" s="156">
        <v>205.51400000000001</v>
      </c>
      <c r="Q20" s="10" t="s">
        <v>159</v>
      </c>
      <c r="R20" s="156">
        <v>1108.12524676</v>
      </c>
      <c r="S20" s="10" t="s">
        <v>181</v>
      </c>
    </row>
    <row r="21" spans="1:19" x14ac:dyDescent="0.25">
      <c r="A21" s="12" t="s">
        <v>188</v>
      </c>
      <c r="B21" s="156">
        <v>14.023</v>
      </c>
      <c r="C21" s="10" t="s">
        <v>159</v>
      </c>
      <c r="D21" s="156">
        <v>344.09300000000002</v>
      </c>
      <c r="E21" s="10" t="s">
        <v>159</v>
      </c>
      <c r="F21" s="156">
        <v>13.774986999999999</v>
      </c>
      <c r="G21" s="10" t="s">
        <v>159</v>
      </c>
      <c r="H21" s="156">
        <v>225.267</v>
      </c>
      <c r="I21" s="10" t="s">
        <v>159</v>
      </c>
      <c r="J21" s="156">
        <v>0</v>
      </c>
      <c r="K21" s="10" t="s">
        <v>179</v>
      </c>
      <c r="L21" s="156">
        <v>23.449000000000002</v>
      </c>
      <c r="M21" s="10" t="s">
        <v>159</v>
      </c>
      <c r="N21" s="156">
        <v>342.83499999999998</v>
      </c>
      <c r="O21" s="10" t="s">
        <v>159</v>
      </c>
      <c r="P21" s="156">
        <v>233.78800000000001</v>
      </c>
      <c r="Q21" s="10" t="s">
        <v>159</v>
      </c>
      <c r="R21" s="156">
        <v>1197.2299869999999</v>
      </c>
      <c r="S21" s="10" t="s">
        <v>181</v>
      </c>
    </row>
    <row r="22" spans="1:19" x14ac:dyDescent="0.25">
      <c r="A22" s="12" t="s">
        <v>189</v>
      </c>
      <c r="B22" s="156">
        <v>15.451000000000001</v>
      </c>
      <c r="C22" s="10" t="s">
        <v>159</v>
      </c>
      <c r="D22" s="156">
        <v>82.802000000000007</v>
      </c>
      <c r="E22" s="10" t="s">
        <v>181</v>
      </c>
      <c r="F22" s="156">
        <v>14.303869000000001</v>
      </c>
      <c r="G22" s="10" t="s">
        <v>159</v>
      </c>
      <c r="H22" s="156">
        <v>223.642</v>
      </c>
      <c r="I22" s="10" t="s">
        <v>159</v>
      </c>
      <c r="J22" s="156">
        <v>0</v>
      </c>
      <c r="K22" s="10" t="s">
        <v>179</v>
      </c>
      <c r="L22" s="156">
        <v>26.95</v>
      </c>
      <c r="M22" s="10" t="s">
        <v>159</v>
      </c>
      <c r="N22" s="156">
        <v>340.1799911466</v>
      </c>
      <c r="O22" s="10" t="s">
        <v>159</v>
      </c>
      <c r="P22" s="156">
        <v>234.803</v>
      </c>
      <c r="Q22" s="10" t="s">
        <v>159</v>
      </c>
      <c r="R22" s="156">
        <v>938.13186014660005</v>
      </c>
      <c r="S22" s="10" t="s">
        <v>181</v>
      </c>
    </row>
    <row r="23" spans="1:19" x14ac:dyDescent="0.25">
      <c r="A23" s="12" t="s">
        <v>190</v>
      </c>
      <c r="B23" s="156">
        <v>14.281000000000001</v>
      </c>
      <c r="C23" s="10" t="s">
        <v>159</v>
      </c>
      <c r="D23" s="156">
        <v>302.01400000000001</v>
      </c>
      <c r="E23" s="10" t="s">
        <v>159</v>
      </c>
      <c r="F23" s="156">
        <v>13.633043000000001</v>
      </c>
      <c r="G23" s="10" t="s">
        <v>159</v>
      </c>
      <c r="H23" s="156">
        <v>214.441</v>
      </c>
      <c r="I23" s="10" t="s">
        <v>159</v>
      </c>
      <c r="J23" s="156">
        <v>0</v>
      </c>
      <c r="K23" s="10" t="s">
        <v>179</v>
      </c>
      <c r="L23" s="156">
        <v>25.1</v>
      </c>
      <c r="M23" s="10" t="s">
        <v>159</v>
      </c>
      <c r="N23" s="156">
        <v>329.51499999999999</v>
      </c>
      <c r="O23" s="10" t="s">
        <v>159</v>
      </c>
      <c r="P23" s="156">
        <v>238.75299999999999</v>
      </c>
      <c r="Q23" s="10" t="s">
        <v>159</v>
      </c>
      <c r="R23" s="156">
        <v>1137.7370430000001</v>
      </c>
      <c r="S23" s="10" t="s">
        <v>181</v>
      </c>
    </row>
    <row r="24" spans="1:19" x14ac:dyDescent="0.25">
      <c r="A24" s="12" t="s">
        <v>191</v>
      </c>
      <c r="B24" s="156">
        <v>14.019</v>
      </c>
      <c r="C24" s="10" t="s">
        <v>159</v>
      </c>
      <c r="D24" s="156">
        <v>332.12900000000002</v>
      </c>
      <c r="E24" s="10" t="s">
        <v>159</v>
      </c>
      <c r="F24" s="156">
        <v>15.759513</v>
      </c>
      <c r="G24" s="10" t="s">
        <v>159</v>
      </c>
      <c r="H24" s="156">
        <v>235.67599999999999</v>
      </c>
      <c r="I24" s="10" t="s">
        <v>159</v>
      </c>
      <c r="J24" s="156">
        <v>0</v>
      </c>
      <c r="K24" s="10" t="s">
        <v>179</v>
      </c>
      <c r="L24" s="156">
        <v>27.266999999999999</v>
      </c>
      <c r="M24" s="10" t="s">
        <v>159</v>
      </c>
      <c r="N24" s="156">
        <v>370.351</v>
      </c>
      <c r="O24" s="10" t="s">
        <v>159</v>
      </c>
      <c r="P24" s="156">
        <v>256.97699999999998</v>
      </c>
      <c r="Q24" s="10" t="s">
        <v>159</v>
      </c>
      <c r="R24" s="156">
        <v>1252.1785130000001</v>
      </c>
      <c r="S24" s="10" t="s">
        <v>181</v>
      </c>
    </row>
    <row r="25" spans="1:19" x14ac:dyDescent="0.25">
      <c r="A25" s="12" t="s">
        <v>192</v>
      </c>
      <c r="B25" s="156">
        <v>16.053999999999998</v>
      </c>
      <c r="C25" s="10" t="s">
        <v>159</v>
      </c>
      <c r="D25" s="156">
        <v>353.27499999999998</v>
      </c>
      <c r="E25" s="10" t="s">
        <v>159</v>
      </c>
      <c r="F25" s="156">
        <v>19.114507</v>
      </c>
      <c r="G25" s="10" t="s">
        <v>159</v>
      </c>
      <c r="H25" s="156">
        <v>255.874</v>
      </c>
      <c r="I25" s="10" t="s">
        <v>159</v>
      </c>
      <c r="J25" s="156">
        <v>0</v>
      </c>
      <c r="K25" s="10" t="s">
        <v>179</v>
      </c>
      <c r="L25" s="156">
        <v>29.361000000000001</v>
      </c>
      <c r="M25" s="10" t="s">
        <v>159</v>
      </c>
      <c r="N25" s="156">
        <v>406.72899999999998</v>
      </c>
      <c r="O25" s="10" t="s">
        <v>159</v>
      </c>
      <c r="P25" s="156">
        <v>274.5</v>
      </c>
      <c r="Q25" s="10" t="s">
        <v>180</v>
      </c>
      <c r="R25" s="156">
        <v>1354.9075069999999</v>
      </c>
      <c r="S25" s="10" t="s">
        <v>181</v>
      </c>
    </row>
    <row r="26" spans="1:19" x14ac:dyDescent="0.25">
      <c r="A26" s="12" t="s">
        <v>193</v>
      </c>
      <c r="B26" s="156">
        <v>15.169</v>
      </c>
      <c r="C26" s="10" t="s">
        <v>159</v>
      </c>
      <c r="D26" s="156">
        <v>322.24520272000001</v>
      </c>
      <c r="E26" s="10" t="s">
        <v>159</v>
      </c>
      <c r="F26" s="156">
        <v>20.927028</v>
      </c>
      <c r="G26" s="10" t="s">
        <v>159</v>
      </c>
      <c r="H26" s="156">
        <v>236.79599999999999</v>
      </c>
      <c r="I26" s="10" t="s">
        <v>159</v>
      </c>
      <c r="J26" s="156">
        <v>60.55</v>
      </c>
      <c r="K26" s="10" t="s">
        <v>159</v>
      </c>
      <c r="L26" s="156">
        <v>28.398599999999998</v>
      </c>
      <c r="M26" s="10" t="s">
        <v>159</v>
      </c>
      <c r="N26" s="156">
        <v>378.09760972999999</v>
      </c>
      <c r="O26" s="10" t="s">
        <v>159</v>
      </c>
      <c r="P26" s="156">
        <v>271.291</v>
      </c>
      <c r="Q26" s="10" t="s">
        <v>159</v>
      </c>
      <c r="R26" s="156">
        <v>1333.47444045</v>
      </c>
      <c r="S26" s="10" t="s">
        <v>159</v>
      </c>
    </row>
    <row r="27" spans="1:19" x14ac:dyDescent="0.25">
      <c r="A27" s="12" t="s">
        <v>194</v>
      </c>
      <c r="B27" s="156">
        <v>14.773</v>
      </c>
      <c r="C27" s="10" t="s">
        <v>159</v>
      </c>
      <c r="D27" s="156">
        <v>327.08699999999999</v>
      </c>
      <c r="E27" s="10" t="s">
        <v>159</v>
      </c>
      <c r="F27" s="156">
        <v>23.626280999999999</v>
      </c>
      <c r="G27" s="10" t="s">
        <v>159</v>
      </c>
      <c r="H27" s="156">
        <v>241.39</v>
      </c>
      <c r="I27" s="10" t="s">
        <v>159</v>
      </c>
      <c r="J27" s="156">
        <v>61.847000000000001</v>
      </c>
      <c r="K27" s="10" t="s">
        <v>159</v>
      </c>
      <c r="L27" s="156">
        <v>28.263999999999999</v>
      </c>
      <c r="M27" s="10" t="s">
        <v>159</v>
      </c>
      <c r="N27" s="156">
        <v>390.57900000000001</v>
      </c>
      <c r="O27" s="10" t="s">
        <v>159</v>
      </c>
      <c r="P27" s="156">
        <v>282.90699999999998</v>
      </c>
      <c r="Q27" s="10" t="s">
        <v>159</v>
      </c>
      <c r="R27" s="156">
        <v>1370.473281</v>
      </c>
      <c r="S27" s="10" t="s">
        <v>159</v>
      </c>
    </row>
    <row r="28" spans="1:19" x14ac:dyDescent="0.25">
      <c r="A28" s="12" t="s">
        <v>196</v>
      </c>
      <c r="B28" s="156">
        <v>14.295999999999999</v>
      </c>
      <c r="C28" s="10" t="s">
        <v>159</v>
      </c>
      <c r="D28" s="156">
        <v>357.142</v>
      </c>
      <c r="E28" s="10" t="s">
        <v>159</v>
      </c>
      <c r="F28" s="156">
        <v>25.942</v>
      </c>
      <c r="G28" s="10" t="s">
        <v>159</v>
      </c>
      <c r="H28" s="156">
        <v>259.73399999999998</v>
      </c>
      <c r="I28" s="10" t="s">
        <v>159</v>
      </c>
      <c r="J28" s="156">
        <v>64.748000000000005</v>
      </c>
      <c r="K28" s="10" t="s">
        <v>159</v>
      </c>
      <c r="L28" s="156">
        <v>30.292999999999999</v>
      </c>
      <c r="M28" s="10" t="s">
        <v>159</v>
      </c>
      <c r="N28" s="156">
        <v>423.423</v>
      </c>
      <c r="O28" s="10" t="s">
        <v>159</v>
      </c>
      <c r="P28" s="156">
        <v>281.428</v>
      </c>
      <c r="Q28" s="10" t="s">
        <v>159</v>
      </c>
      <c r="R28" s="156">
        <v>1457.0060000000001</v>
      </c>
      <c r="S28" s="10" t="s">
        <v>159</v>
      </c>
    </row>
    <row r="29" spans="1:19" x14ac:dyDescent="0.25">
      <c r="A29" s="12" t="s">
        <v>197</v>
      </c>
      <c r="B29" s="156">
        <v>13.224</v>
      </c>
      <c r="C29" s="10" t="s">
        <v>159</v>
      </c>
      <c r="D29" s="156">
        <v>335.70100000000002</v>
      </c>
      <c r="E29" s="10" t="s">
        <v>159</v>
      </c>
      <c r="F29" s="156">
        <v>23.391604999999998</v>
      </c>
      <c r="G29" s="10" t="s">
        <v>159</v>
      </c>
      <c r="H29" s="156">
        <v>243.49844307999999</v>
      </c>
      <c r="I29" s="10" t="s">
        <v>159</v>
      </c>
      <c r="J29" s="156">
        <v>60.625</v>
      </c>
      <c r="K29" s="10" t="s">
        <v>159</v>
      </c>
      <c r="L29" s="156">
        <v>28.829000000000001</v>
      </c>
      <c r="M29" s="10" t="s">
        <v>159</v>
      </c>
      <c r="N29" s="156">
        <v>396.43858232000002</v>
      </c>
      <c r="O29" s="10" t="s">
        <v>187</v>
      </c>
      <c r="P29" s="156">
        <v>265.32</v>
      </c>
      <c r="Q29" s="10" t="s">
        <v>159</v>
      </c>
      <c r="R29" s="156">
        <v>1367.0276303999999</v>
      </c>
      <c r="S29" s="10" t="s">
        <v>159</v>
      </c>
    </row>
    <row r="30" spans="1:19" x14ac:dyDescent="0.25">
      <c r="A30" s="12" t="s">
        <v>199</v>
      </c>
      <c r="B30" s="156">
        <v>12.61</v>
      </c>
      <c r="C30" s="10" t="s">
        <v>159</v>
      </c>
      <c r="D30" s="156">
        <v>356.09500000000003</v>
      </c>
      <c r="E30" s="10" t="s">
        <v>159</v>
      </c>
      <c r="F30" s="156">
        <v>26.314</v>
      </c>
      <c r="G30" s="10" t="s">
        <v>159</v>
      </c>
      <c r="H30" s="156">
        <v>257.60179911</v>
      </c>
      <c r="I30" s="10" t="s">
        <v>159</v>
      </c>
      <c r="J30" s="156">
        <v>62.731000000000002</v>
      </c>
      <c r="K30" s="10" t="s">
        <v>159</v>
      </c>
      <c r="L30" s="156">
        <v>29.905626000000002</v>
      </c>
      <c r="M30" s="10" t="s">
        <v>159</v>
      </c>
      <c r="N30" s="156">
        <v>409.17690635000002</v>
      </c>
      <c r="O30" s="10" t="s">
        <v>159</v>
      </c>
      <c r="P30" s="156">
        <v>255.785</v>
      </c>
      <c r="Q30" s="10" t="s">
        <v>228</v>
      </c>
      <c r="R30" s="156">
        <v>1410.2193314599999</v>
      </c>
      <c r="S30" s="10" t="s">
        <v>201</v>
      </c>
    </row>
    <row r="31" spans="1:19" x14ac:dyDescent="0.25">
      <c r="A31" s="12" t="s">
        <v>200</v>
      </c>
      <c r="B31" s="156">
        <v>15.27</v>
      </c>
      <c r="C31" s="10" t="s">
        <v>198</v>
      </c>
      <c r="D31" s="156">
        <v>469.96499999999997</v>
      </c>
      <c r="E31" s="10" t="s">
        <v>198</v>
      </c>
      <c r="F31" s="156">
        <v>27.486999999999998</v>
      </c>
      <c r="G31" s="10" t="s">
        <v>159</v>
      </c>
      <c r="H31" s="156">
        <v>314.18039863000001</v>
      </c>
      <c r="I31" s="10" t="s">
        <v>198</v>
      </c>
      <c r="J31" s="156">
        <v>76.215999999999994</v>
      </c>
      <c r="K31" s="10" t="s">
        <v>198</v>
      </c>
      <c r="L31" s="156">
        <v>36.538463999999998</v>
      </c>
      <c r="M31" s="10" t="s">
        <v>198</v>
      </c>
      <c r="N31" s="156">
        <v>508.29901697999998</v>
      </c>
      <c r="O31" s="10" t="s">
        <v>198</v>
      </c>
      <c r="P31" s="156">
        <v>281.54899999999998</v>
      </c>
      <c r="Q31" s="10" t="s">
        <v>201</v>
      </c>
      <c r="R31" s="156">
        <v>1729.50487961</v>
      </c>
      <c r="S31" s="10" t="s">
        <v>201</v>
      </c>
    </row>
    <row r="32" spans="1:19" x14ac:dyDescent="0.25">
      <c r="A32" s="15" t="s">
        <v>203</v>
      </c>
      <c r="B32" s="157">
        <v>14.827999999999999</v>
      </c>
      <c r="C32" s="14" t="s">
        <v>159</v>
      </c>
      <c r="D32" s="157">
        <v>471.00900000000001</v>
      </c>
      <c r="E32" s="14" t="s">
        <v>159</v>
      </c>
      <c r="F32" s="157">
        <v>26.855</v>
      </c>
      <c r="G32" s="14" t="s">
        <v>229</v>
      </c>
      <c r="H32" s="157">
        <v>330.22693428000002</v>
      </c>
      <c r="I32" s="14" t="s">
        <v>159</v>
      </c>
      <c r="J32" s="157">
        <v>79.709000000000003</v>
      </c>
      <c r="K32" s="14" t="s">
        <v>159</v>
      </c>
      <c r="L32" s="157">
        <v>40.403069000000002</v>
      </c>
      <c r="M32" s="14" t="s">
        <v>159</v>
      </c>
      <c r="N32" s="157">
        <v>515.95827310000004</v>
      </c>
      <c r="O32" s="14" t="s">
        <v>159</v>
      </c>
      <c r="P32" s="157">
        <v>292.12900000000002</v>
      </c>
      <c r="Q32" s="14" t="s">
        <v>159</v>
      </c>
      <c r="R32" s="157">
        <v>1771.11827638</v>
      </c>
      <c r="S32" s="14" t="s">
        <v>159</v>
      </c>
    </row>
    <row r="34" spans="1:2" x14ac:dyDescent="0.25">
      <c r="A34" s="16" t="s">
        <v>204</v>
      </c>
      <c r="B34" s="16" t="s">
        <v>230</v>
      </c>
    </row>
    <row r="36" spans="1:2" x14ac:dyDescent="0.25">
      <c r="B36" s="16" t="s">
        <v>369</v>
      </c>
    </row>
    <row r="37" spans="1:2" x14ac:dyDescent="0.25">
      <c r="B37" s="16" t="s">
        <v>370</v>
      </c>
    </row>
    <row r="38" spans="1:2" x14ac:dyDescent="0.25">
      <c r="B38" s="16" t="s">
        <v>371</v>
      </c>
    </row>
    <row r="39" spans="1:2" x14ac:dyDescent="0.25">
      <c r="B39" s="16" t="s">
        <v>372</v>
      </c>
    </row>
    <row r="40" spans="1:2" x14ac:dyDescent="0.25">
      <c r="B40" s="16" t="s">
        <v>373</v>
      </c>
    </row>
    <row r="42" spans="1:2" x14ac:dyDescent="0.25">
      <c r="B42" s="16" t="s">
        <v>210</v>
      </c>
    </row>
    <row r="43" spans="1:2" x14ac:dyDescent="0.25">
      <c r="B43" s="16" t="s">
        <v>211</v>
      </c>
    </row>
    <row r="44" spans="1:2" x14ac:dyDescent="0.25">
      <c r="B44" s="16" t="s">
        <v>212</v>
      </c>
    </row>
    <row r="47" spans="1:2" x14ac:dyDescent="0.25">
      <c r="A47" s="17" t="str">
        <f>HYPERLINK("#'LOTTERIES 10'!A2", "&lt;&lt;&lt; Previous table")</f>
        <v>&lt;&lt;&lt; Previous table</v>
      </c>
    </row>
    <row r="48" spans="1:2" x14ac:dyDescent="0.25">
      <c r="A48" s="17" t="str">
        <f>HYPERLINK("#'LOTTERIES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S48"/>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HYPERLINK("#'INDEX'!B77", "Link to index")</f>
        <v>Link to index</v>
      </c>
    </row>
    <row r="2" spans="1:19" ht="15.75" customHeight="1" x14ac:dyDescent="0.25">
      <c r="A2" s="287" t="s">
        <v>374</v>
      </c>
      <c r="B2" s="286"/>
      <c r="C2" s="286"/>
      <c r="D2" s="286"/>
      <c r="E2" s="286"/>
      <c r="F2" s="286"/>
      <c r="G2" s="286"/>
      <c r="H2" s="286"/>
      <c r="I2" s="286"/>
      <c r="J2" s="286"/>
      <c r="K2" s="286"/>
      <c r="L2" s="286"/>
      <c r="M2" s="286"/>
      <c r="N2" s="286"/>
      <c r="O2" s="286"/>
      <c r="P2" s="286"/>
      <c r="Q2" s="286"/>
      <c r="R2" s="286"/>
      <c r="S2" s="286"/>
    </row>
    <row r="3" spans="1:19" ht="15.75" customHeight="1" x14ac:dyDescent="0.25">
      <c r="A3" s="287" t="s">
        <v>95</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158">
        <v>0</v>
      </c>
      <c r="C7" s="10" t="s">
        <v>179</v>
      </c>
      <c r="D7" s="158">
        <v>453.31953470031601</v>
      </c>
      <c r="E7" s="10" t="s">
        <v>159</v>
      </c>
      <c r="F7" s="158">
        <v>17.2345552050473</v>
      </c>
      <c r="G7" s="10" t="s">
        <v>159</v>
      </c>
      <c r="H7" s="158">
        <v>319.49441798107301</v>
      </c>
      <c r="I7" s="10" t="s">
        <v>159</v>
      </c>
      <c r="J7" s="158">
        <v>0</v>
      </c>
      <c r="K7" s="10" t="s">
        <v>179</v>
      </c>
      <c r="L7" s="158">
        <v>39.502242902208202</v>
      </c>
      <c r="M7" s="10" t="s">
        <v>159</v>
      </c>
      <c r="N7" s="158">
        <v>541.30993217665605</v>
      </c>
      <c r="O7" s="10" t="s">
        <v>159</v>
      </c>
      <c r="P7" s="158">
        <v>189.70602681387999</v>
      </c>
      <c r="Q7" s="10" t="s">
        <v>159</v>
      </c>
      <c r="R7" s="158">
        <v>1560.56670977918</v>
      </c>
      <c r="S7" s="10" t="s">
        <v>181</v>
      </c>
    </row>
    <row r="8" spans="1:19" x14ac:dyDescent="0.25">
      <c r="A8" s="12" t="s">
        <v>171</v>
      </c>
      <c r="B8" s="158">
        <v>0</v>
      </c>
      <c r="C8" s="10" t="s">
        <v>179</v>
      </c>
      <c r="D8" s="158">
        <v>453.49498940998501</v>
      </c>
      <c r="E8" s="10" t="s">
        <v>159</v>
      </c>
      <c r="F8" s="158">
        <v>20.2798819969743</v>
      </c>
      <c r="G8" s="10" t="s">
        <v>159</v>
      </c>
      <c r="H8" s="158">
        <v>302.10827836611202</v>
      </c>
      <c r="I8" s="10" t="s">
        <v>159</v>
      </c>
      <c r="J8" s="158">
        <v>0</v>
      </c>
      <c r="K8" s="10" t="s">
        <v>179</v>
      </c>
      <c r="L8" s="158">
        <v>36.477881996974297</v>
      </c>
      <c r="M8" s="10" t="s">
        <v>159</v>
      </c>
      <c r="N8" s="158">
        <v>521.437670196672</v>
      </c>
      <c r="O8" s="10" t="s">
        <v>159</v>
      </c>
      <c r="P8" s="158">
        <v>209.66905446293501</v>
      </c>
      <c r="Q8" s="10" t="s">
        <v>159</v>
      </c>
      <c r="R8" s="158">
        <v>1543.4677564296501</v>
      </c>
      <c r="S8" s="10" t="s">
        <v>181</v>
      </c>
    </row>
    <row r="9" spans="1:19" x14ac:dyDescent="0.25">
      <c r="A9" s="12" t="s">
        <v>172</v>
      </c>
      <c r="B9" s="158">
        <v>0</v>
      </c>
      <c r="C9" s="10" t="s">
        <v>179</v>
      </c>
      <c r="D9" s="158">
        <v>466.74416119403003</v>
      </c>
      <c r="E9" s="10" t="s">
        <v>159</v>
      </c>
      <c r="F9" s="158">
        <v>19.278728358209001</v>
      </c>
      <c r="G9" s="10" t="s">
        <v>159</v>
      </c>
      <c r="H9" s="158">
        <v>319.12477611940301</v>
      </c>
      <c r="I9" s="10" t="s">
        <v>159</v>
      </c>
      <c r="J9" s="158">
        <v>0</v>
      </c>
      <c r="K9" s="10" t="s">
        <v>179</v>
      </c>
      <c r="L9" s="158">
        <v>30.584517910447801</v>
      </c>
      <c r="M9" s="10" t="s">
        <v>159</v>
      </c>
      <c r="N9" s="158">
        <v>473.881297014925</v>
      </c>
      <c r="O9" s="10" t="s">
        <v>159</v>
      </c>
      <c r="P9" s="158">
        <v>197.498173134328</v>
      </c>
      <c r="Q9" s="10" t="s">
        <v>159</v>
      </c>
      <c r="R9" s="158">
        <v>1507.1116537313401</v>
      </c>
      <c r="S9" s="10" t="s">
        <v>181</v>
      </c>
    </row>
    <row r="10" spans="1:19" x14ac:dyDescent="0.25">
      <c r="A10" s="12" t="s">
        <v>173</v>
      </c>
      <c r="B10" s="158">
        <v>0</v>
      </c>
      <c r="C10" s="10" t="s">
        <v>179</v>
      </c>
      <c r="D10" s="158">
        <v>469.45015970149302</v>
      </c>
      <c r="E10" s="10" t="s">
        <v>159</v>
      </c>
      <c r="F10" s="158">
        <v>20.214689552238799</v>
      </c>
      <c r="G10" s="10" t="s">
        <v>159</v>
      </c>
      <c r="H10" s="158">
        <v>275.46097761194</v>
      </c>
      <c r="I10" s="10" t="s">
        <v>159</v>
      </c>
      <c r="J10" s="158">
        <v>0</v>
      </c>
      <c r="K10" s="10" t="s">
        <v>179</v>
      </c>
      <c r="L10" s="158">
        <v>32.622219402985102</v>
      </c>
      <c r="M10" s="10" t="s">
        <v>159</v>
      </c>
      <c r="N10" s="158">
        <v>493.66599701492498</v>
      </c>
      <c r="O10" s="10" t="s">
        <v>159</v>
      </c>
      <c r="P10" s="158">
        <v>217.09291791044799</v>
      </c>
      <c r="Q10" s="10" t="s">
        <v>159</v>
      </c>
      <c r="R10" s="158">
        <v>1508.5069611940301</v>
      </c>
      <c r="S10" s="10" t="s">
        <v>181</v>
      </c>
    </row>
    <row r="11" spans="1:19" x14ac:dyDescent="0.25">
      <c r="A11" s="12" t="s">
        <v>174</v>
      </c>
      <c r="B11" s="158">
        <v>0</v>
      </c>
      <c r="C11" s="10" t="s">
        <v>179</v>
      </c>
      <c r="D11" s="158">
        <v>472.75566076696202</v>
      </c>
      <c r="E11" s="10" t="s">
        <v>159</v>
      </c>
      <c r="F11" s="158">
        <v>20.2645648967552</v>
      </c>
      <c r="G11" s="10" t="s">
        <v>159</v>
      </c>
      <c r="H11" s="158">
        <v>308.83026253687302</v>
      </c>
      <c r="I11" s="10" t="s">
        <v>159</v>
      </c>
      <c r="J11" s="158">
        <v>0</v>
      </c>
      <c r="K11" s="10" t="s">
        <v>179</v>
      </c>
      <c r="L11" s="158">
        <v>33.576890855457201</v>
      </c>
      <c r="M11" s="10" t="s">
        <v>159</v>
      </c>
      <c r="N11" s="158">
        <v>501.40079646017699</v>
      </c>
      <c r="O11" s="10" t="s">
        <v>159</v>
      </c>
      <c r="P11" s="158">
        <v>215.81974926253699</v>
      </c>
      <c r="Q11" s="10" t="s">
        <v>159</v>
      </c>
      <c r="R11" s="158">
        <v>1552.6479247787599</v>
      </c>
      <c r="S11" s="10" t="s">
        <v>181</v>
      </c>
    </row>
    <row r="12" spans="1:19" x14ac:dyDescent="0.25">
      <c r="A12" s="12" t="s">
        <v>175</v>
      </c>
      <c r="B12" s="158">
        <v>0</v>
      </c>
      <c r="C12" s="10" t="s">
        <v>179</v>
      </c>
      <c r="D12" s="158">
        <v>464.995632564841</v>
      </c>
      <c r="E12" s="10" t="s">
        <v>159</v>
      </c>
      <c r="F12" s="158">
        <v>20.5875979827089</v>
      </c>
      <c r="G12" s="10" t="s">
        <v>159</v>
      </c>
      <c r="H12" s="158">
        <v>310.43110230547597</v>
      </c>
      <c r="I12" s="10" t="s">
        <v>159</v>
      </c>
      <c r="J12" s="158">
        <v>0</v>
      </c>
      <c r="K12" s="10" t="s">
        <v>179</v>
      </c>
      <c r="L12" s="158">
        <v>35.076912374639797</v>
      </c>
      <c r="M12" s="10" t="s">
        <v>159</v>
      </c>
      <c r="N12" s="158">
        <v>485.284811239193</v>
      </c>
      <c r="O12" s="10" t="s">
        <v>159</v>
      </c>
      <c r="P12" s="158">
        <v>207.744851585014</v>
      </c>
      <c r="Q12" s="10" t="s">
        <v>159</v>
      </c>
      <c r="R12" s="158">
        <v>1524.1209080518699</v>
      </c>
      <c r="S12" s="10" t="s">
        <v>181</v>
      </c>
    </row>
    <row r="13" spans="1:19" x14ac:dyDescent="0.25">
      <c r="A13" s="12" t="s">
        <v>176</v>
      </c>
      <c r="B13" s="158">
        <v>0</v>
      </c>
      <c r="C13" s="10" t="s">
        <v>179</v>
      </c>
      <c r="D13" s="158">
        <v>398.56763586956498</v>
      </c>
      <c r="E13" s="10" t="s">
        <v>159</v>
      </c>
      <c r="F13" s="158">
        <v>17.543641304347801</v>
      </c>
      <c r="G13" s="10" t="s">
        <v>159</v>
      </c>
      <c r="H13" s="158">
        <v>249.65576222826101</v>
      </c>
      <c r="I13" s="10" t="s">
        <v>159</v>
      </c>
      <c r="J13" s="158">
        <v>0</v>
      </c>
      <c r="K13" s="10" t="s">
        <v>179</v>
      </c>
      <c r="L13" s="158">
        <v>30.985906249999999</v>
      </c>
      <c r="M13" s="10" t="s">
        <v>159</v>
      </c>
      <c r="N13" s="158">
        <v>428.85085326087</v>
      </c>
      <c r="O13" s="10" t="s">
        <v>159</v>
      </c>
      <c r="P13" s="158">
        <v>210.76421331521701</v>
      </c>
      <c r="Q13" s="10" t="s">
        <v>159</v>
      </c>
      <c r="R13" s="158">
        <v>1336.3680122282601</v>
      </c>
      <c r="S13" s="10" t="s">
        <v>181</v>
      </c>
    </row>
    <row r="14" spans="1:19" x14ac:dyDescent="0.25">
      <c r="A14" s="12" t="s">
        <v>177</v>
      </c>
      <c r="B14" s="158">
        <v>0</v>
      </c>
      <c r="C14" s="10" t="s">
        <v>179</v>
      </c>
      <c r="D14" s="158">
        <v>400.49470937912798</v>
      </c>
      <c r="E14" s="10" t="s">
        <v>159</v>
      </c>
      <c r="F14" s="158">
        <v>16.226476249067399</v>
      </c>
      <c r="G14" s="10" t="s">
        <v>159</v>
      </c>
      <c r="H14" s="158">
        <v>243.98791545574599</v>
      </c>
      <c r="I14" s="10" t="s">
        <v>159</v>
      </c>
      <c r="J14" s="158">
        <v>0</v>
      </c>
      <c r="K14" s="10" t="s">
        <v>179</v>
      </c>
      <c r="L14" s="158">
        <v>31.367385733157199</v>
      </c>
      <c r="M14" s="10" t="s">
        <v>159</v>
      </c>
      <c r="N14" s="158">
        <v>406.278180977543</v>
      </c>
      <c r="O14" s="10" t="s">
        <v>159</v>
      </c>
      <c r="P14" s="158">
        <v>205.909318361955</v>
      </c>
      <c r="Q14" s="10" t="s">
        <v>159</v>
      </c>
      <c r="R14" s="158">
        <v>1304.2639861565999</v>
      </c>
      <c r="S14" s="10" t="s">
        <v>181</v>
      </c>
    </row>
    <row r="15" spans="1:19" x14ac:dyDescent="0.25">
      <c r="A15" s="12" t="s">
        <v>178</v>
      </c>
      <c r="B15" s="158">
        <v>20.262333333333299</v>
      </c>
      <c r="C15" s="10" t="s">
        <v>159</v>
      </c>
      <c r="D15" s="158">
        <v>417.77935000000002</v>
      </c>
      <c r="E15" s="10" t="s">
        <v>159</v>
      </c>
      <c r="F15" s="158">
        <v>15.7455833333333</v>
      </c>
      <c r="G15" s="10" t="s">
        <v>159</v>
      </c>
      <c r="H15" s="158">
        <v>252.24973333333301</v>
      </c>
      <c r="I15" s="10" t="s">
        <v>159</v>
      </c>
      <c r="J15" s="158">
        <v>0</v>
      </c>
      <c r="K15" s="10" t="s">
        <v>179</v>
      </c>
      <c r="L15" s="158">
        <v>32.189816666666701</v>
      </c>
      <c r="M15" s="10" t="s">
        <v>159</v>
      </c>
      <c r="N15" s="158">
        <v>437.55663333333302</v>
      </c>
      <c r="O15" s="10" t="s">
        <v>159</v>
      </c>
      <c r="P15" s="158">
        <v>213.48875000000001</v>
      </c>
      <c r="Q15" s="10" t="s">
        <v>159</v>
      </c>
      <c r="R15" s="158">
        <v>1389.2722000000001</v>
      </c>
      <c r="S15" s="10" t="s">
        <v>181</v>
      </c>
    </row>
    <row r="16" spans="1:19" x14ac:dyDescent="0.25">
      <c r="A16" s="12" t="s">
        <v>182</v>
      </c>
      <c r="B16" s="158">
        <v>19.208516896120098</v>
      </c>
      <c r="C16" s="10" t="s">
        <v>159</v>
      </c>
      <c r="D16" s="158">
        <v>413.25896871088901</v>
      </c>
      <c r="E16" s="10" t="s">
        <v>159</v>
      </c>
      <c r="F16" s="158">
        <v>15.166981226533199</v>
      </c>
      <c r="G16" s="10" t="s">
        <v>159</v>
      </c>
      <c r="H16" s="158">
        <v>251.325306633292</v>
      </c>
      <c r="I16" s="10" t="s">
        <v>159</v>
      </c>
      <c r="J16" s="158">
        <v>0</v>
      </c>
      <c r="K16" s="10" t="s">
        <v>179</v>
      </c>
      <c r="L16" s="158">
        <v>31.7689899874844</v>
      </c>
      <c r="M16" s="10" t="s">
        <v>159</v>
      </c>
      <c r="N16" s="158">
        <v>441.61343304130202</v>
      </c>
      <c r="O16" s="10" t="s">
        <v>159</v>
      </c>
      <c r="P16" s="158">
        <v>219.026326658323</v>
      </c>
      <c r="Q16" s="10" t="s">
        <v>159</v>
      </c>
      <c r="R16" s="158">
        <v>1391.36852315394</v>
      </c>
      <c r="S16" s="10" t="s">
        <v>181</v>
      </c>
    </row>
    <row r="17" spans="1:19" x14ac:dyDescent="0.25">
      <c r="A17" s="12" t="s">
        <v>183</v>
      </c>
      <c r="B17" s="158">
        <v>18.346512224938898</v>
      </c>
      <c r="C17" s="10" t="s">
        <v>159</v>
      </c>
      <c r="D17" s="158">
        <v>417.93301100244503</v>
      </c>
      <c r="E17" s="10" t="s">
        <v>159</v>
      </c>
      <c r="F17" s="158">
        <v>15.3479303178484</v>
      </c>
      <c r="G17" s="10" t="s">
        <v>159</v>
      </c>
      <c r="H17" s="158">
        <v>255.476349633252</v>
      </c>
      <c r="I17" s="10" t="s">
        <v>159</v>
      </c>
      <c r="J17" s="158">
        <v>0</v>
      </c>
      <c r="K17" s="10" t="s">
        <v>179</v>
      </c>
      <c r="L17" s="158">
        <v>31.332352078239602</v>
      </c>
      <c r="M17" s="10" t="s">
        <v>159</v>
      </c>
      <c r="N17" s="158">
        <v>429.73639119804398</v>
      </c>
      <c r="O17" s="10" t="s">
        <v>159</v>
      </c>
      <c r="P17" s="158">
        <v>228.57680684596599</v>
      </c>
      <c r="Q17" s="10" t="s">
        <v>159</v>
      </c>
      <c r="R17" s="158">
        <v>1396.74935330073</v>
      </c>
      <c r="S17" s="10" t="s">
        <v>181</v>
      </c>
    </row>
    <row r="18" spans="1:19" x14ac:dyDescent="0.25">
      <c r="A18" s="12" t="s">
        <v>184</v>
      </c>
      <c r="B18" s="158">
        <v>17.8389111374408</v>
      </c>
      <c r="C18" s="10" t="s">
        <v>159</v>
      </c>
      <c r="D18" s="158">
        <v>400.43166824644499</v>
      </c>
      <c r="E18" s="10" t="s">
        <v>159</v>
      </c>
      <c r="F18" s="158">
        <v>17.586550793838899</v>
      </c>
      <c r="G18" s="10" t="s">
        <v>159</v>
      </c>
      <c r="H18" s="158">
        <v>254.320663507109</v>
      </c>
      <c r="I18" s="10" t="s">
        <v>159</v>
      </c>
      <c r="J18" s="158">
        <v>0</v>
      </c>
      <c r="K18" s="10" t="s">
        <v>179</v>
      </c>
      <c r="L18" s="158">
        <v>31.418581753554498</v>
      </c>
      <c r="M18" s="10" t="s">
        <v>159</v>
      </c>
      <c r="N18" s="158">
        <v>408.074174170616</v>
      </c>
      <c r="O18" s="10" t="s">
        <v>159</v>
      </c>
      <c r="P18" s="158">
        <v>227.845377962085</v>
      </c>
      <c r="Q18" s="10" t="s">
        <v>159</v>
      </c>
      <c r="R18" s="158">
        <v>1357.5159275710901</v>
      </c>
      <c r="S18" s="10" t="s">
        <v>181</v>
      </c>
    </row>
    <row r="19" spans="1:19" x14ac:dyDescent="0.25">
      <c r="A19" s="12" t="s">
        <v>185</v>
      </c>
      <c r="B19" s="158">
        <v>18.115238204833101</v>
      </c>
      <c r="C19" s="10" t="s">
        <v>159</v>
      </c>
      <c r="D19" s="158">
        <v>387.32472266973502</v>
      </c>
      <c r="E19" s="10" t="s">
        <v>159</v>
      </c>
      <c r="F19" s="158">
        <v>17.465507479861898</v>
      </c>
      <c r="G19" s="10" t="s">
        <v>159</v>
      </c>
      <c r="H19" s="158">
        <v>265.32047065592599</v>
      </c>
      <c r="I19" s="10" t="s">
        <v>159</v>
      </c>
      <c r="J19" s="158">
        <v>0</v>
      </c>
      <c r="K19" s="10" t="s">
        <v>179</v>
      </c>
      <c r="L19" s="158">
        <v>32.196287686996499</v>
      </c>
      <c r="M19" s="10" t="s">
        <v>159</v>
      </c>
      <c r="N19" s="158">
        <v>415.04612313003503</v>
      </c>
      <c r="O19" s="10" t="s">
        <v>159</v>
      </c>
      <c r="P19" s="158">
        <v>248.61386996547799</v>
      </c>
      <c r="Q19" s="10" t="s">
        <v>159</v>
      </c>
      <c r="R19" s="158">
        <v>1384.0822197928701</v>
      </c>
      <c r="S19" s="10" t="s">
        <v>181</v>
      </c>
    </row>
    <row r="20" spans="1:19" x14ac:dyDescent="0.25">
      <c r="A20" s="12" t="s">
        <v>186</v>
      </c>
      <c r="B20" s="158">
        <v>17.825272828507799</v>
      </c>
      <c r="C20" s="10" t="s">
        <v>159</v>
      </c>
      <c r="D20" s="158">
        <v>403.88447772828499</v>
      </c>
      <c r="E20" s="10" t="s">
        <v>159</v>
      </c>
      <c r="F20" s="158">
        <v>17.1243730512249</v>
      </c>
      <c r="G20" s="10" t="s">
        <v>159</v>
      </c>
      <c r="H20" s="158">
        <v>268.16019209501098</v>
      </c>
      <c r="I20" s="10" t="s">
        <v>159</v>
      </c>
      <c r="J20" s="158">
        <v>0</v>
      </c>
      <c r="K20" s="10" t="s">
        <v>179</v>
      </c>
      <c r="L20" s="158">
        <v>32.6111659242762</v>
      </c>
      <c r="M20" s="10" t="s">
        <v>159</v>
      </c>
      <c r="N20" s="158">
        <v>423.33573496659199</v>
      </c>
      <c r="O20" s="10" t="s">
        <v>159</v>
      </c>
      <c r="P20" s="158">
        <v>264.78808240534499</v>
      </c>
      <c r="Q20" s="10" t="s">
        <v>159</v>
      </c>
      <c r="R20" s="158">
        <v>1427.72929899924</v>
      </c>
      <c r="S20" s="10" t="s">
        <v>181</v>
      </c>
    </row>
    <row r="21" spans="1:19" x14ac:dyDescent="0.25">
      <c r="A21" s="12" t="s">
        <v>188</v>
      </c>
      <c r="B21" s="158">
        <v>17.5211781857451</v>
      </c>
      <c r="C21" s="10" t="s">
        <v>159</v>
      </c>
      <c r="D21" s="158">
        <v>429.93045464362899</v>
      </c>
      <c r="E21" s="10" t="s">
        <v>159</v>
      </c>
      <c r="F21" s="158">
        <v>17.211295852051801</v>
      </c>
      <c r="G21" s="10" t="s">
        <v>159</v>
      </c>
      <c r="H21" s="158">
        <v>281.46211555075598</v>
      </c>
      <c r="I21" s="10" t="s">
        <v>159</v>
      </c>
      <c r="J21" s="158">
        <v>0</v>
      </c>
      <c r="K21" s="10" t="s">
        <v>179</v>
      </c>
      <c r="L21" s="158">
        <v>29.298588552915799</v>
      </c>
      <c r="M21" s="10" t="s">
        <v>159</v>
      </c>
      <c r="N21" s="158">
        <v>428.35863390928699</v>
      </c>
      <c r="O21" s="10" t="s">
        <v>159</v>
      </c>
      <c r="P21" s="158">
        <v>292.10876457883398</v>
      </c>
      <c r="Q21" s="10" t="s">
        <v>159</v>
      </c>
      <c r="R21" s="158">
        <v>1495.8910312732201</v>
      </c>
      <c r="S21" s="10" t="s">
        <v>181</v>
      </c>
    </row>
    <row r="22" spans="1:19" x14ac:dyDescent="0.25">
      <c r="A22" s="12" t="s">
        <v>189</v>
      </c>
      <c r="B22" s="158">
        <v>18.857391350211</v>
      </c>
      <c r="C22" s="10" t="s">
        <v>159</v>
      </c>
      <c r="D22" s="158">
        <v>101.05687130801699</v>
      </c>
      <c r="E22" s="10" t="s">
        <v>181</v>
      </c>
      <c r="F22" s="158">
        <v>17.4573591065401</v>
      </c>
      <c r="G22" s="10" t="s">
        <v>159</v>
      </c>
      <c r="H22" s="158">
        <v>272.94704008438799</v>
      </c>
      <c r="I22" s="10" t="s">
        <v>159</v>
      </c>
      <c r="J22" s="158">
        <v>0</v>
      </c>
      <c r="K22" s="10" t="s">
        <v>179</v>
      </c>
      <c r="L22" s="158">
        <v>32.891508438818597</v>
      </c>
      <c r="M22" s="10" t="s">
        <v>159</v>
      </c>
      <c r="N22" s="158">
        <v>415.17747864621998</v>
      </c>
      <c r="O22" s="10" t="s">
        <v>159</v>
      </c>
      <c r="P22" s="158">
        <v>286.56864029535899</v>
      </c>
      <c r="Q22" s="10" t="s">
        <v>159</v>
      </c>
      <c r="R22" s="158">
        <v>1144.9562892295501</v>
      </c>
      <c r="S22" s="10" t="s">
        <v>181</v>
      </c>
    </row>
    <row r="23" spans="1:19" x14ac:dyDescent="0.25">
      <c r="A23" s="12" t="s">
        <v>190</v>
      </c>
      <c r="B23" s="158">
        <v>16.912095189355199</v>
      </c>
      <c r="C23" s="10" t="s">
        <v>159</v>
      </c>
      <c r="D23" s="158">
        <v>357.656292732856</v>
      </c>
      <c r="E23" s="10" t="s">
        <v>159</v>
      </c>
      <c r="F23" s="158">
        <v>16.144760236438099</v>
      </c>
      <c r="G23" s="10" t="s">
        <v>159</v>
      </c>
      <c r="H23" s="158">
        <v>253.949065506653</v>
      </c>
      <c r="I23" s="10" t="s">
        <v>159</v>
      </c>
      <c r="J23" s="158">
        <v>0</v>
      </c>
      <c r="K23" s="10" t="s">
        <v>179</v>
      </c>
      <c r="L23" s="158">
        <v>29.724360286591601</v>
      </c>
      <c r="M23" s="10" t="s">
        <v>159</v>
      </c>
      <c r="N23" s="158">
        <v>390.22400716479001</v>
      </c>
      <c r="O23" s="10" t="s">
        <v>159</v>
      </c>
      <c r="P23" s="158">
        <v>282.74024667348999</v>
      </c>
      <c r="Q23" s="10" t="s">
        <v>159</v>
      </c>
      <c r="R23" s="158">
        <v>1347.3508277901699</v>
      </c>
      <c r="S23" s="10" t="s">
        <v>181</v>
      </c>
    </row>
    <row r="24" spans="1:19" x14ac:dyDescent="0.25">
      <c r="A24" s="12" t="s">
        <v>191</v>
      </c>
      <c r="B24" s="158">
        <v>16.219982999999999</v>
      </c>
      <c r="C24" s="10" t="s">
        <v>159</v>
      </c>
      <c r="D24" s="158">
        <v>384.27325300000001</v>
      </c>
      <c r="E24" s="10" t="s">
        <v>159</v>
      </c>
      <c r="F24" s="158">
        <v>18.233756541000002</v>
      </c>
      <c r="G24" s="10" t="s">
        <v>159</v>
      </c>
      <c r="H24" s="158">
        <v>272.67713199999997</v>
      </c>
      <c r="I24" s="10" t="s">
        <v>159</v>
      </c>
      <c r="J24" s="158">
        <v>0</v>
      </c>
      <c r="K24" s="10" t="s">
        <v>179</v>
      </c>
      <c r="L24" s="158">
        <v>31.547919</v>
      </c>
      <c r="M24" s="10" t="s">
        <v>159</v>
      </c>
      <c r="N24" s="158">
        <v>428.49610699999999</v>
      </c>
      <c r="O24" s="10" t="s">
        <v>159</v>
      </c>
      <c r="P24" s="158">
        <v>297.32238899999999</v>
      </c>
      <c r="Q24" s="10" t="s">
        <v>159</v>
      </c>
      <c r="R24" s="158">
        <v>1448.7705395410001</v>
      </c>
      <c r="S24" s="10" t="s">
        <v>181</v>
      </c>
    </row>
    <row r="25" spans="1:19" x14ac:dyDescent="0.25">
      <c r="A25" s="12" t="s">
        <v>192</v>
      </c>
      <c r="B25" s="158">
        <v>18.156869990224799</v>
      </c>
      <c r="C25" s="10" t="s">
        <v>159</v>
      </c>
      <c r="D25" s="158">
        <v>399.549535679374</v>
      </c>
      <c r="E25" s="10" t="s">
        <v>159</v>
      </c>
      <c r="F25" s="158">
        <v>21.618264515151498</v>
      </c>
      <c r="G25" s="10" t="s">
        <v>159</v>
      </c>
      <c r="H25" s="158">
        <v>289.39024242424199</v>
      </c>
      <c r="I25" s="10" t="s">
        <v>159</v>
      </c>
      <c r="J25" s="158">
        <v>0</v>
      </c>
      <c r="K25" s="10" t="s">
        <v>179</v>
      </c>
      <c r="L25" s="158">
        <v>33.206917888563098</v>
      </c>
      <c r="M25" s="10" t="s">
        <v>159</v>
      </c>
      <c r="N25" s="158">
        <v>460.00533040078199</v>
      </c>
      <c r="O25" s="10" t="s">
        <v>159</v>
      </c>
      <c r="P25" s="158">
        <v>310.45601173020498</v>
      </c>
      <c r="Q25" s="10" t="s">
        <v>180</v>
      </c>
      <c r="R25" s="158">
        <v>1532.38317262854</v>
      </c>
      <c r="S25" s="10" t="s">
        <v>181</v>
      </c>
    </row>
    <row r="26" spans="1:19" x14ac:dyDescent="0.25">
      <c r="A26" s="12" t="s">
        <v>193</v>
      </c>
      <c r="B26" s="158">
        <v>16.714793333333301</v>
      </c>
      <c r="C26" s="10" t="s">
        <v>159</v>
      </c>
      <c r="D26" s="158">
        <v>355.08352337813301</v>
      </c>
      <c r="E26" s="10" t="s">
        <v>159</v>
      </c>
      <c r="F26" s="158">
        <v>23.059591805714302</v>
      </c>
      <c r="G26" s="10" t="s">
        <v>159</v>
      </c>
      <c r="H26" s="158">
        <v>260.92664000000002</v>
      </c>
      <c r="I26" s="10" t="s">
        <v>159</v>
      </c>
      <c r="J26" s="158">
        <v>66.720333333333301</v>
      </c>
      <c r="K26" s="10" t="s">
        <v>159</v>
      </c>
      <c r="L26" s="158">
        <v>31.292552571428601</v>
      </c>
      <c r="M26" s="10" t="s">
        <v>159</v>
      </c>
      <c r="N26" s="158">
        <v>416.62755662629502</v>
      </c>
      <c r="O26" s="10" t="s">
        <v>159</v>
      </c>
      <c r="P26" s="158">
        <v>298.93684476190498</v>
      </c>
      <c r="Q26" s="10" t="s">
        <v>159</v>
      </c>
      <c r="R26" s="158">
        <v>1469.3618358101401</v>
      </c>
      <c r="S26" s="10" t="s">
        <v>159</v>
      </c>
    </row>
    <row r="27" spans="1:19" x14ac:dyDescent="0.25">
      <c r="A27" s="12" t="s">
        <v>194</v>
      </c>
      <c r="B27" s="158">
        <v>16.004083333333298</v>
      </c>
      <c r="C27" s="10" t="s">
        <v>159</v>
      </c>
      <c r="D27" s="158">
        <v>354.34424999999999</v>
      </c>
      <c r="E27" s="10" t="s">
        <v>159</v>
      </c>
      <c r="F27" s="158">
        <v>25.595137749999999</v>
      </c>
      <c r="G27" s="10" t="s">
        <v>159</v>
      </c>
      <c r="H27" s="158">
        <v>261.50583333333299</v>
      </c>
      <c r="I27" s="10" t="s">
        <v>159</v>
      </c>
      <c r="J27" s="158">
        <v>67.000916666666697</v>
      </c>
      <c r="K27" s="10" t="s">
        <v>159</v>
      </c>
      <c r="L27" s="158">
        <v>30.619333333333302</v>
      </c>
      <c r="M27" s="10" t="s">
        <v>159</v>
      </c>
      <c r="N27" s="158">
        <v>423.12725</v>
      </c>
      <c r="O27" s="10" t="s">
        <v>159</v>
      </c>
      <c r="P27" s="158">
        <v>306.48258333333303</v>
      </c>
      <c r="Q27" s="10" t="s">
        <v>159</v>
      </c>
      <c r="R27" s="158">
        <v>1484.6793877499999</v>
      </c>
      <c r="S27" s="10" t="s">
        <v>159</v>
      </c>
    </row>
    <row r="28" spans="1:19" x14ac:dyDescent="0.25">
      <c r="A28" s="12" t="s">
        <v>196</v>
      </c>
      <c r="B28" s="158">
        <v>15.272827331486599</v>
      </c>
      <c r="C28" s="10" t="s">
        <v>159</v>
      </c>
      <c r="D28" s="158">
        <v>381.54505447830098</v>
      </c>
      <c r="E28" s="10" t="s">
        <v>159</v>
      </c>
      <c r="F28" s="158">
        <v>27.714583564173601</v>
      </c>
      <c r="G28" s="10" t="s">
        <v>159</v>
      </c>
      <c r="H28" s="158">
        <v>277.48129085872603</v>
      </c>
      <c r="I28" s="10" t="s">
        <v>159</v>
      </c>
      <c r="J28" s="158">
        <v>69.172147737765499</v>
      </c>
      <c r="K28" s="10" t="s">
        <v>159</v>
      </c>
      <c r="L28" s="158">
        <v>32.362881809787602</v>
      </c>
      <c r="M28" s="10" t="s">
        <v>159</v>
      </c>
      <c r="N28" s="158">
        <v>452.35495013850402</v>
      </c>
      <c r="O28" s="10" t="s">
        <v>159</v>
      </c>
      <c r="P28" s="158">
        <v>300.65761403508799</v>
      </c>
      <c r="Q28" s="10" t="s">
        <v>159</v>
      </c>
      <c r="R28" s="158">
        <v>1556.5613499538299</v>
      </c>
      <c r="S28" s="10" t="s">
        <v>159</v>
      </c>
    </row>
    <row r="29" spans="1:19" x14ac:dyDescent="0.25">
      <c r="A29" s="12" t="s">
        <v>197</v>
      </c>
      <c r="B29" s="158">
        <v>13.884</v>
      </c>
      <c r="C29" s="10" t="s">
        <v>159</v>
      </c>
      <c r="D29" s="158">
        <v>352.45558711433802</v>
      </c>
      <c r="E29" s="10" t="s">
        <v>159</v>
      </c>
      <c r="F29" s="158">
        <v>24.5590625998185</v>
      </c>
      <c r="G29" s="10" t="s">
        <v>159</v>
      </c>
      <c r="H29" s="158">
        <v>255.65126918653399</v>
      </c>
      <c r="I29" s="10" t="s">
        <v>159</v>
      </c>
      <c r="J29" s="158">
        <v>63.6507486388385</v>
      </c>
      <c r="K29" s="10" t="s">
        <v>159</v>
      </c>
      <c r="L29" s="158">
        <v>30.267833938294</v>
      </c>
      <c r="M29" s="10" t="s">
        <v>159</v>
      </c>
      <c r="N29" s="158">
        <v>416.224536972995</v>
      </c>
      <c r="O29" s="10" t="s">
        <v>187</v>
      </c>
      <c r="P29" s="158">
        <v>278.56192377495501</v>
      </c>
      <c r="Q29" s="10" t="s">
        <v>159</v>
      </c>
      <c r="R29" s="158">
        <v>1435.25496222577</v>
      </c>
      <c r="S29" s="10" t="s">
        <v>159</v>
      </c>
    </row>
    <row r="30" spans="1:19" x14ac:dyDescent="0.25">
      <c r="A30" s="12" t="s">
        <v>199</v>
      </c>
      <c r="B30" s="158">
        <v>12.9917809439003</v>
      </c>
      <c r="C30" s="10" t="s">
        <v>159</v>
      </c>
      <c r="D30" s="158">
        <v>366.876148708816</v>
      </c>
      <c r="E30" s="10" t="s">
        <v>159</v>
      </c>
      <c r="F30" s="158">
        <v>27.1106838824577</v>
      </c>
      <c r="G30" s="10" t="s">
        <v>159</v>
      </c>
      <c r="H30" s="158">
        <v>265.40096310798799</v>
      </c>
      <c r="I30" s="10" t="s">
        <v>159</v>
      </c>
      <c r="J30" s="158">
        <v>64.630246660730194</v>
      </c>
      <c r="K30" s="10" t="s">
        <v>159</v>
      </c>
      <c r="L30" s="158">
        <v>30.811050117542301</v>
      </c>
      <c r="M30" s="10" t="s">
        <v>159</v>
      </c>
      <c r="N30" s="158">
        <v>421.56516531340202</v>
      </c>
      <c r="O30" s="10" t="s">
        <v>159</v>
      </c>
      <c r="P30" s="158">
        <v>263.529158504007</v>
      </c>
      <c r="Q30" s="10" t="s">
        <v>228</v>
      </c>
      <c r="R30" s="158">
        <v>1452.9151972388399</v>
      </c>
      <c r="S30" s="10" t="s">
        <v>201</v>
      </c>
    </row>
    <row r="31" spans="1:19" x14ac:dyDescent="0.25">
      <c r="A31" s="12" t="s">
        <v>200</v>
      </c>
      <c r="B31" s="158">
        <v>15.4841279579316</v>
      </c>
      <c r="C31" s="10" t="s">
        <v>198</v>
      </c>
      <c r="D31" s="158">
        <v>476.55521910604699</v>
      </c>
      <c r="E31" s="10" t="s">
        <v>198</v>
      </c>
      <c r="F31" s="158">
        <v>27.872444347064</v>
      </c>
      <c r="G31" s="10" t="s">
        <v>159</v>
      </c>
      <c r="H31" s="158">
        <v>318.58608344865002</v>
      </c>
      <c r="I31" s="10" t="s">
        <v>198</v>
      </c>
      <c r="J31" s="158">
        <v>77.284760736196304</v>
      </c>
      <c r="K31" s="10" t="s">
        <v>198</v>
      </c>
      <c r="L31" s="158">
        <v>37.050835099035901</v>
      </c>
      <c r="M31" s="10" t="s">
        <v>198</v>
      </c>
      <c r="N31" s="158">
        <v>515.42678584212103</v>
      </c>
      <c r="O31" s="10" t="s">
        <v>198</v>
      </c>
      <c r="P31" s="158">
        <v>285.497101665206</v>
      </c>
      <c r="Q31" s="10" t="s">
        <v>201</v>
      </c>
      <c r="R31" s="158">
        <v>1753.7573582022501</v>
      </c>
      <c r="S31" s="10" t="s">
        <v>201</v>
      </c>
    </row>
    <row r="32" spans="1:19" x14ac:dyDescent="0.25">
      <c r="A32" s="15" t="s">
        <v>203</v>
      </c>
      <c r="B32" s="159">
        <v>14.827999999999999</v>
      </c>
      <c r="C32" s="14" t="s">
        <v>159</v>
      </c>
      <c r="D32" s="159">
        <v>471.00900000000001</v>
      </c>
      <c r="E32" s="14" t="s">
        <v>159</v>
      </c>
      <c r="F32" s="159">
        <v>26.855</v>
      </c>
      <c r="G32" s="14" t="s">
        <v>229</v>
      </c>
      <c r="H32" s="159">
        <v>330.22693428000002</v>
      </c>
      <c r="I32" s="14" t="s">
        <v>159</v>
      </c>
      <c r="J32" s="159">
        <v>79.709000000000003</v>
      </c>
      <c r="K32" s="14" t="s">
        <v>159</v>
      </c>
      <c r="L32" s="159">
        <v>40.403069000000002</v>
      </c>
      <c r="M32" s="14" t="s">
        <v>159</v>
      </c>
      <c r="N32" s="159">
        <v>515.95827310000004</v>
      </c>
      <c r="O32" s="14" t="s">
        <v>159</v>
      </c>
      <c r="P32" s="159">
        <v>292.12900000000002</v>
      </c>
      <c r="Q32" s="14" t="s">
        <v>159</v>
      </c>
      <c r="R32" s="159">
        <v>1771.11827638</v>
      </c>
      <c r="S32" s="14" t="s">
        <v>159</v>
      </c>
    </row>
    <row r="34" spans="1:2" x14ac:dyDescent="0.25">
      <c r="A34" s="16" t="s">
        <v>204</v>
      </c>
      <c r="B34" s="16" t="s">
        <v>230</v>
      </c>
    </row>
    <row r="36" spans="1:2" x14ac:dyDescent="0.25">
      <c r="B36" s="16" t="s">
        <v>369</v>
      </c>
    </row>
    <row r="37" spans="1:2" x14ac:dyDescent="0.25">
      <c r="B37" s="16" t="s">
        <v>370</v>
      </c>
    </row>
    <row r="38" spans="1:2" x14ac:dyDescent="0.25">
      <c r="B38" s="16" t="s">
        <v>371</v>
      </c>
    </row>
    <row r="39" spans="1:2" x14ac:dyDescent="0.25">
      <c r="B39" s="16" t="s">
        <v>372</v>
      </c>
    </row>
    <row r="40" spans="1:2" x14ac:dyDescent="0.25">
      <c r="B40" s="16" t="s">
        <v>373</v>
      </c>
    </row>
    <row r="42" spans="1:2" x14ac:dyDescent="0.25">
      <c r="B42" s="16" t="s">
        <v>210</v>
      </c>
    </row>
    <row r="43" spans="1:2" x14ac:dyDescent="0.25">
      <c r="B43" s="16" t="s">
        <v>211</v>
      </c>
    </row>
    <row r="44" spans="1:2" x14ac:dyDescent="0.25">
      <c r="B44" s="16" t="s">
        <v>212</v>
      </c>
    </row>
    <row r="47" spans="1:2" x14ac:dyDescent="0.25">
      <c r="A47" s="17" t="str">
        <f>HYPERLINK("#'LOTTERIES 11'!A2", "&lt;&lt;&lt; Previous table")</f>
        <v>&lt;&lt;&lt; Previous table</v>
      </c>
    </row>
    <row r="48" spans="1:2" x14ac:dyDescent="0.25">
      <c r="A48" s="17" t="str">
        <f>HYPERLINK("#'LOTTERIES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S48"/>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HYPERLINK("#'INDEX'!B78", "Link to index")</f>
        <v>Link to index</v>
      </c>
    </row>
    <row r="2" spans="1:19" ht="15.75" customHeight="1" x14ac:dyDescent="0.25">
      <c r="A2" s="287" t="s">
        <v>375</v>
      </c>
      <c r="B2" s="286"/>
      <c r="C2" s="286"/>
      <c r="D2" s="286"/>
      <c r="E2" s="286"/>
      <c r="F2" s="286"/>
      <c r="G2" s="286"/>
      <c r="H2" s="286"/>
      <c r="I2" s="286"/>
      <c r="J2" s="286"/>
      <c r="K2" s="286"/>
      <c r="L2" s="286"/>
      <c r="M2" s="286"/>
      <c r="N2" s="286"/>
      <c r="O2" s="286"/>
      <c r="P2" s="286"/>
      <c r="Q2" s="286"/>
      <c r="R2" s="286"/>
      <c r="S2" s="286"/>
    </row>
    <row r="3" spans="1:19" ht="15.75" customHeight="1" x14ac:dyDescent="0.25">
      <c r="A3" s="287" t="s">
        <v>96</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160">
        <v>0</v>
      </c>
      <c r="C7" s="10" t="s">
        <v>179</v>
      </c>
      <c r="D7" s="160">
        <v>54.841569779635797</v>
      </c>
      <c r="E7" s="10" t="s">
        <v>159</v>
      </c>
      <c r="F7" s="160">
        <v>78.2970961925094</v>
      </c>
      <c r="G7" s="10" t="s">
        <v>159</v>
      </c>
      <c r="H7" s="160">
        <v>74.509088765671507</v>
      </c>
      <c r="I7" s="10" t="s">
        <v>159</v>
      </c>
      <c r="J7" s="160">
        <v>0</v>
      </c>
      <c r="K7" s="10" t="s">
        <v>179</v>
      </c>
      <c r="L7" s="160">
        <v>62.500992549024701</v>
      </c>
      <c r="M7" s="10" t="s">
        <v>159</v>
      </c>
      <c r="N7" s="160">
        <v>88.325812820599495</v>
      </c>
      <c r="O7" s="10" t="s">
        <v>159</v>
      </c>
      <c r="P7" s="160">
        <v>82.705666228818004</v>
      </c>
      <c r="Q7" s="10" t="s">
        <v>159</v>
      </c>
      <c r="R7" s="160">
        <v>64.338266481488503</v>
      </c>
      <c r="S7" s="10" t="s">
        <v>181</v>
      </c>
    </row>
    <row r="8" spans="1:19" x14ac:dyDescent="0.25">
      <c r="A8" s="12" t="s">
        <v>171</v>
      </c>
      <c r="B8" s="160">
        <v>0</v>
      </c>
      <c r="C8" s="10" t="s">
        <v>179</v>
      </c>
      <c r="D8" s="160">
        <v>56.491709258834703</v>
      </c>
      <c r="E8" s="10" t="s">
        <v>159</v>
      </c>
      <c r="F8" s="160">
        <v>93.110348540981903</v>
      </c>
      <c r="G8" s="10" t="s">
        <v>159</v>
      </c>
      <c r="H8" s="160">
        <v>71.766025691668403</v>
      </c>
      <c r="I8" s="10" t="s">
        <v>159</v>
      </c>
      <c r="J8" s="160">
        <v>0</v>
      </c>
      <c r="K8" s="10" t="s">
        <v>179</v>
      </c>
      <c r="L8" s="160">
        <v>59.927678449471998</v>
      </c>
      <c r="M8" s="10" t="s">
        <v>159</v>
      </c>
      <c r="N8" s="160">
        <v>87.911024246061103</v>
      </c>
      <c r="O8" s="10" t="s">
        <v>159</v>
      </c>
      <c r="P8" s="160">
        <v>93.291878929672606</v>
      </c>
      <c r="Q8" s="10" t="s">
        <v>159</v>
      </c>
      <c r="R8" s="160">
        <v>65.445650239378594</v>
      </c>
      <c r="S8" s="10" t="s">
        <v>181</v>
      </c>
    </row>
    <row r="9" spans="1:19" x14ac:dyDescent="0.25">
      <c r="A9" s="12" t="s">
        <v>172</v>
      </c>
      <c r="B9" s="160">
        <v>0</v>
      </c>
      <c r="C9" s="10" t="s">
        <v>179</v>
      </c>
      <c r="D9" s="160">
        <v>58.163622902243901</v>
      </c>
      <c r="E9" s="10" t="s">
        <v>159</v>
      </c>
      <c r="F9" s="160">
        <v>86.972780106261993</v>
      </c>
      <c r="G9" s="10" t="s">
        <v>159</v>
      </c>
      <c r="H9" s="160">
        <v>75.315751506926404</v>
      </c>
      <c r="I9" s="10" t="s">
        <v>159</v>
      </c>
      <c r="J9" s="160">
        <v>0</v>
      </c>
      <c r="K9" s="10" t="s">
        <v>179</v>
      </c>
      <c r="L9" s="160">
        <v>50.765888166569198</v>
      </c>
      <c r="M9" s="10" t="s">
        <v>159</v>
      </c>
      <c r="N9" s="160">
        <v>80.143010197011407</v>
      </c>
      <c r="O9" s="10" t="s">
        <v>159</v>
      </c>
      <c r="P9" s="160">
        <v>87.237323307387499</v>
      </c>
      <c r="Q9" s="10" t="s">
        <v>159</v>
      </c>
      <c r="R9" s="160">
        <v>63.8954226622497</v>
      </c>
      <c r="S9" s="10" t="s">
        <v>181</v>
      </c>
    </row>
    <row r="10" spans="1:19" x14ac:dyDescent="0.25">
      <c r="A10" s="12" t="s">
        <v>173</v>
      </c>
      <c r="B10" s="160">
        <v>0</v>
      </c>
      <c r="C10" s="10" t="s">
        <v>179</v>
      </c>
      <c r="D10" s="160">
        <v>57.793745436548498</v>
      </c>
      <c r="E10" s="10" t="s">
        <v>159</v>
      </c>
      <c r="F10" s="160">
        <v>88.921637142596694</v>
      </c>
      <c r="G10" s="10" t="s">
        <v>159</v>
      </c>
      <c r="H10" s="160">
        <v>63.9065761695757</v>
      </c>
      <c r="I10" s="10" t="s">
        <v>159</v>
      </c>
      <c r="J10" s="160">
        <v>0</v>
      </c>
      <c r="K10" s="10" t="s">
        <v>179</v>
      </c>
      <c r="L10" s="160">
        <v>54.048873159245503</v>
      </c>
      <c r="M10" s="10" t="s">
        <v>159</v>
      </c>
      <c r="N10" s="160">
        <v>82.643455012966399</v>
      </c>
      <c r="O10" s="10" t="s">
        <v>159</v>
      </c>
      <c r="P10" s="160">
        <v>94.072036214535004</v>
      </c>
      <c r="Q10" s="10" t="s">
        <v>159</v>
      </c>
      <c r="R10" s="160">
        <v>63.1549952555239</v>
      </c>
      <c r="S10" s="10" t="s">
        <v>181</v>
      </c>
    </row>
    <row r="11" spans="1:19" x14ac:dyDescent="0.25">
      <c r="A11" s="12" t="s">
        <v>174</v>
      </c>
      <c r="B11" s="160">
        <v>0</v>
      </c>
      <c r="C11" s="10" t="s">
        <v>179</v>
      </c>
      <c r="D11" s="160">
        <v>58.185158787658303</v>
      </c>
      <c r="E11" s="10" t="s">
        <v>159</v>
      </c>
      <c r="F11" s="160">
        <v>88.411240698206797</v>
      </c>
      <c r="G11" s="10" t="s">
        <v>159</v>
      </c>
      <c r="H11" s="160">
        <v>71.331061316278706</v>
      </c>
      <c r="I11" s="10" t="s">
        <v>159</v>
      </c>
      <c r="J11" s="160">
        <v>0</v>
      </c>
      <c r="K11" s="10" t="s">
        <v>179</v>
      </c>
      <c r="L11" s="160">
        <v>56.198196036764699</v>
      </c>
      <c r="M11" s="10" t="s">
        <v>159</v>
      </c>
      <c r="N11" s="160">
        <v>84.0018165800237</v>
      </c>
      <c r="O11" s="10" t="s">
        <v>159</v>
      </c>
      <c r="P11" s="160">
        <v>92.976171134379896</v>
      </c>
      <c r="Q11" s="10" t="s">
        <v>159</v>
      </c>
      <c r="R11" s="160">
        <v>64.958936461437204</v>
      </c>
      <c r="S11" s="10" t="s">
        <v>181</v>
      </c>
    </row>
    <row r="12" spans="1:19" x14ac:dyDescent="0.25">
      <c r="A12" s="12" t="s">
        <v>175</v>
      </c>
      <c r="B12" s="160">
        <v>0</v>
      </c>
      <c r="C12" s="10" t="s">
        <v>179</v>
      </c>
      <c r="D12" s="160">
        <v>57.823290025520301</v>
      </c>
      <c r="E12" s="10" t="s">
        <v>159</v>
      </c>
      <c r="F12" s="160">
        <v>90.090352985806902</v>
      </c>
      <c r="G12" s="10" t="s">
        <v>159</v>
      </c>
      <c r="H12" s="160">
        <v>72.139598384612299</v>
      </c>
      <c r="I12" s="10" t="s">
        <v>159</v>
      </c>
      <c r="J12" s="160">
        <v>0</v>
      </c>
      <c r="K12" s="10" t="s">
        <v>179</v>
      </c>
      <c r="L12" s="160">
        <v>59.900253948732001</v>
      </c>
      <c r="M12" s="10" t="s">
        <v>159</v>
      </c>
      <c r="N12" s="160">
        <v>82.187998124640799</v>
      </c>
      <c r="O12" s="10" t="s">
        <v>159</v>
      </c>
      <c r="P12" s="160">
        <v>90.094460691988701</v>
      </c>
      <c r="Q12" s="10" t="s">
        <v>159</v>
      </c>
      <c r="R12" s="160">
        <v>64.404796538660506</v>
      </c>
      <c r="S12" s="10" t="s">
        <v>181</v>
      </c>
    </row>
    <row r="13" spans="1:19" x14ac:dyDescent="0.25">
      <c r="A13" s="12" t="s">
        <v>176</v>
      </c>
      <c r="B13" s="160">
        <v>0</v>
      </c>
      <c r="C13" s="10" t="s">
        <v>179</v>
      </c>
      <c r="D13" s="160">
        <v>51.829565891100501</v>
      </c>
      <c r="E13" s="10" t="s">
        <v>159</v>
      </c>
      <c r="F13" s="160">
        <v>80.030979734090593</v>
      </c>
      <c r="G13" s="10" t="s">
        <v>159</v>
      </c>
      <c r="H13" s="160">
        <v>60.369539294197999</v>
      </c>
      <c r="I13" s="10" t="s">
        <v>159</v>
      </c>
      <c r="J13" s="160">
        <v>0</v>
      </c>
      <c r="K13" s="10" t="s">
        <v>179</v>
      </c>
      <c r="L13" s="160">
        <v>55.8934703518756</v>
      </c>
      <c r="M13" s="10" t="s">
        <v>159</v>
      </c>
      <c r="N13" s="160">
        <v>75.959598884624299</v>
      </c>
      <c r="O13" s="10" t="s">
        <v>159</v>
      </c>
      <c r="P13" s="160">
        <v>95.314061228689994</v>
      </c>
      <c r="Q13" s="10" t="s">
        <v>159</v>
      </c>
      <c r="R13" s="160">
        <v>59.029618376500601</v>
      </c>
      <c r="S13" s="10" t="s">
        <v>181</v>
      </c>
    </row>
    <row r="14" spans="1:19" x14ac:dyDescent="0.25">
      <c r="A14" s="12" t="s">
        <v>177</v>
      </c>
      <c r="B14" s="160">
        <v>0</v>
      </c>
      <c r="C14" s="10" t="s">
        <v>179</v>
      </c>
      <c r="D14" s="160">
        <v>52.886895691504698</v>
      </c>
      <c r="E14" s="10" t="s">
        <v>159</v>
      </c>
      <c r="F14" s="160">
        <v>75.311281776264494</v>
      </c>
      <c r="G14" s="10" t="s">
        <v>159</v>
      </c>
      <c r="H14" s="160">
        <v>59.314338199777403</v>
      </c>
      <c r="I14" s="10" t="s">
        <v>159</v>
      </c>
      <c r="J14" s="160">
        <v>0</v>
      </c>
      <c r="K14" s="10" t="s">
        <v>179</v>
      </c>
      <c r="L14" s="160">
        <v>57.924342448780301</v>
      </c>
      <c r="M14" s="10" t="s">
        <v>159</v>
      </c>
      <c r="N14" s="160">
        <v>72.964967104292498</v>
      </c>
      <c r="O14" s="10" t="s">
        <v>159</v>
      </c>
      <c r="P14" s="160">
        <v>94.186785871213104</v>
      </c>
      <c r="Q14" s="10" t="s">
        <v>159</v>
      </c>
      <c r="R14" s="160">
        <v>58.384632750141499</v>
      </c>
      <c r="S14" s="10" t="s">
        <v>181</v>
      </c>
    </row>
    <row r="15" spans="1:19" x14ac:dyDescent="0.25">
      <c r="A15" s="12" t="s">
        <v>178</v>
      </c>
      <c r="B15" s="160">
        <v>55.314729065136497</v>
      </c>
      <c r="C15" s="10" t="s">
        <v>159</v>
      </c>
      <c r="D15" s="160">
        <v>56.293203788217298</v>
      </c>
      <c r="E15" s="10" t="s">
        <v>159</v>
      </c>
      <c r="F15" s="160">
        <v>75.055328115167299</v>
      </c>
      <c r="G15" s="10" t="s">
        <v>159</v>
      </c>
      <c r="H15" s="160">
        <v>61.512762679257399</v>
      </c>
      <c r="I15" s="10" t="s">
        <v>159</v>
      </c>
      <c r="J15" s="160">
        <v>0</v>
      </c>
      <c r="K15" s="10" t="s">
        <v>179</v>
      </c>
      <c r="L15" s="160">
        <v>60.634085962319197</v>
      </c>
      <c r="M15" s="10" t="s">
        <v>159</v>
      </c>
      <c r="N15" s="160">
        <v>79.842362612006099</v>
      </c>
      <c r="O15" s="10" t="s">
        <v>159</v>
      </c>
      <c r="P15" s="160">
        <v>98.988484528772204</v>
      </c>
      <c r="Q15" s="10" t="s">
        <v>159</v>
      </c>
      <c r="R15" s="160">
        <v>63.152694937221099</v>
      </c>
      <c r="S15" s="10" t="s">
        <v>181</v>
      </c>
    </row>
    <row r="16" spans="1:19" x14ac:dyDescent="0.25">
      <c r="A16" s="12" t="s">
        <v>182</v>
      </c>
      <c r="B16" s="160">
        <v>53.070295637353702</v>
      </c>
      <c r="C16" s="10" t="s">
        <v>159</v>
      </c>
      <c r="D16" s="160">
        <v>56.584236384539601</v>
      </c>
      <c r="E16" s="10" t="s">
        <v>159</v>
      </c>
      <c r="F16" s="160">
        <v>73.773551681634103</v>
      </c>
      <c r="G16" s="10" t="s">
        <v>159</v>
      </c>
      <c r="H16" s="160">
        <v>61.104876578253702</v>
      </c>
      <c r="I16" s="10" t="s">
        <v>159</v>
      </c>
      <c r="J16" s="160">
        <v>0</v>
      </c>
      <c r="K16" s="10" t="s">
        <v>179</v>
      </c>
      <c r="L16" s="160">
        <v>60.440763836372703</v>
      </c>
      <c r="M16" s="10" t="s">
        <v>159</v>
      </c>
      <c r="N16" s="160">
        <v>81.400660746946997</v>
      </c>
      <c r="O16" s="10" t="s">
        <v>159</v>
      </c>
      <c r="P16" s="160">
        <v>102.236765085592</v>
      </c>
      <c r="Q16" s="10" t="s">
        <v>159</v>
      </c>
      <c r="R16" s="160">
        <v>63.873846941949402</v>
      </c>
      <c r="S16" s="10" t="s">
        <v>181</v>
      </c>
    </row>
    <row r="17" spans="1:19" x14ac:dyDescent="0.25">
      <c r="A17" s="12" t="s">
        <v>183</v>
      </c>
      <c r="B17" s="160">
        <v>51.316034134202603</v>
      </c>
      <c r="C17" s="10" t="s">
        <v>159</v>
      </c>
      <c r="D17" s="160">
        <v>58.131320017068802</v>
      </c>
      <c r="E17" s="10" t="s">
        <v>159</v>
      </c>
      <c r="F17" s="160">
        <v>75.3541666666667</v>
      </c>
      <c r="G17" s="10" t="s">
        <v>159</v>
      </c>
      <c r="H17" s="160">
        <v>61.994872831602102</v>
      </c>
      <c r="I17" s="10" t="s">
        <v>159</v>
      </c>
      <c r="J17" s="160">
        <v>0</v>
      </c>
      <c r="K17" s="10" t="s">
        <v>179</v>
      </c>
      <c r="L17" s="160">
        <v>60.3166132080095</v>
      </c>
      <c r="M17" s="10" t="s">
        <v>159</v>
      </c>
      <c r="N17" s="160">
        <v>79.939841995780696</v>
      </c>
      <c r="O17" s="10" t="s">
        <v>159</v>
      </c>
      <c r="P17" s="160">
        <v>107.216393617731</v>
      </c>
      <c r="Q17" s="10" t="s">
        <v>159</v>
      </c>
      <c r="R17" s="160">
        <v>64.723607603621105</v>
      </c>
      <c r="S17" s="10" t="s">
        <v>181</v>
      </c>
    </row>
    <row r="18" spans="1:19" x14ac:dyDescent="0.25">
      <c r="A18" s="12" t="s">
        <v>184</v>
      </c>
      <c r="B18" s="160">
        <v>50.752136285456899</v>
      </c>
      <c r="C18" s="10" t="s">
        <v>159</v>
      </c>
      <c r="D18" s="160">
        <v>56.965880030836402</v>
      </c>
      <c r="E18" s="10" t="s">
        <v>159</v>
      </c>
      <c r="F18" s="160">
        <v>87.324366453158703</v>
      </c>
      <c r="G18" s="10" t="s">
        <v>159</v>
      </c>
      <c r="H18" s="160">
        <v>62.135901519017096</v>
      </c>
      <c r="I18" s="10" t="s">
        <v>159</v>
      </c>
      <c r="J18" s="160">
        <v>0</v>
      </c>
      <c r="K18" s="10" t="s">
        <v>179</v>
      </c>
      <c r="L18" s="160">
        <v>61.840954960983503</v>
      </c>
      <c r="M18" s="10" t="s">
        <v>159</v>
      </c>
      <c r="N18" s="160">
        <v>77.069535502254595</v>
      </c>
      <c r="O18" s="10" t="s">
        <v>159</v>
      </c>
      <c r="P18" s="160">
        <v>108.037221220295</v>
      </c>
      <c r="Q18" s="10" t="s">
        <v>159</v>
      </c>
      <c r="R18" s="160">
        <v>63.931568680681103</v>
      </c>
      <c r="S18" s="10" t="s">
        <v>181</v>
      </c>
    </row>
    <row r="19" spans="1:19" x14ac:dyDescent="0.25">
      <c r="A19" s="12" t="s">
        <v>185</v>
      </c>
      <c r="B19" s="160">
        <v>52.028901546221299</v>
      </c>
      <c r="C19" s="10" t="s">
        <v>159</v>
      </c>
      <c r="D19" s="160">
        <v>56.037481345287098</v>
      </c>
      <c r="E19" s="10" t="s">
        <v>159</v>
      </c>
      <c r="F19" s="160">
        <v>87.209727494531904</v>
      </c>
      <c r="G19" s="10" t="s">
        <v>159</v>
      </c>
      <c r="H19" s="160">
        <v>65.069105945906401</v>
      </c>
      <c r="I19" s="10" t="s">
        <v>159</v>
      </c>
      <c r="J19" s="160">
        <v>0</v>
      </c>
      <c r="K19" s="10" t="s">
        <v>179</v>
      </c>
      <c r="L19" s="160">
        <v>64.629068381413603</v>
      </c>
      <c r="M19" s="10" t="s">
        <v>159</v>
      </c>
      <c r="N19" s="160">
        <v>79.209925881638</v>
      </c>
      <c r="O19" s="10" t="s">
        <v>159</v>
      </c>
      <c r="P19" s="160">
        <v>118.33686165768199</v>
      </c>
      <c r="Q19" s="10" t="s">
        <v>159</v>
      </c>
      <c r="R19" s="160">
        <v>65.921620922191295</v>
      </c>
      <c r="S19" s="10" t="s">
        <v>181</v>
      </c>
    </row>
    <row r="20" spans="1:19" x14ac:dyDescent="0.25">
      <c r="A20" s="12" t="s">
        <v>186</v>
      </c>
      <c r="B20" s="160">
        <v>51.778372845452701</v>
      </c>
      <c r="C20" s="10" t="s">
        <v>159</v>
      </c>
      <c r="D20" s="160">
        <v>59.352260540809098</v>
      </c>
      <c r="E20" s="10" t="s">
        <v>159</v>
      </c>
      <c r="F20" s="160">
        <v>85.617199452451899</v>
      </c>
      <c r="G20" s="10" t="s">
        <v>159</v>
      </c>
      <c r="H20" s="160">
        <v>66.1505663303803</v>
      </c>
      <c r="I20" s="10" t="s">
        <v>159</v>
      </c>
      <c r="J20" s="160">
        <v>0</v>
      </c>
      <c r="K20" s="10" t="s">
        <v>179</v>
      </c>
      <c r="L20" s="160">
        <v>66.843518138279507</v>
      </c>
      <c r="M20" s="10" t="s">
        <v>159</v>
      </c>
      <c r="N20" s="160">
        <v>81.715678581847399</v>
      </c>
      <c r="O20" s="10" t="s">
        <v>159</v>
      </c>
      <c r="P20" s="160">
        <v>126.20899830351</v>
      </c>
      <c r="Q20" s="10" t="s">
        <v>159</v>
      </c>
      <c r="R20" s="160">
        <v>68.781765678507099</v>
      </c>
      <c r="S20" s="10" t="s">
        <v>181</v>
      </c>
    </row>
    <row r="21" spans="1:19" x14ac:dyDescent="0.25">
      <c r="A21" s="12" t="s">
        <v>188</v>
      </c>
      <c r="B21" s="160">
        <v>51.4226203790965</v>
      </c>
      <c r="C21" s="10" t="s">
        <v>159</v>
      </c>
      <c r="D21" s="160">
        <v>63.947477628613498</v>
      </c>
      <c r="E21" s="10" t="s">
        <v>159</v>
      </c>
      <c r="F21" s="160">
        <v>85.643505076441897</v>
      </c>
      <c r="G21" s="10" t="s">
        <v>159</v>
      </c>
      <c r="H21" s="160">
        <v>69.656834945704205</v>
      </c>
      <c r="I21" s="10" t="s">
        <v>159</v>
      </c>
      <c r="J21" s="160">
        <v>0</v>
      </c>
      <c r="K21" s="10" t="s">
        <v>179</v>
      </c>
      <c r="L21" s="160">
        <v>61.069716202525697</v>
      </c>
      <c r="M21" s="10" t="s">
        <v>159</v>
      </c>
      <c r="N21" s="160">
        <v>83.253904556763104</v>
      </c>
      <c r="O21" s="10" t="s">
        <v>159</v>
      </c>
      <c r="P21" s="160">
        <v>138.79312647861201</v>
      </c>
      <c r="Q21" s="10" t="s">
        <v>159</v>
      </c>
      <c r="R21" s="160">
        <v>72.625634332356697</v>
      </c>
      <c r="S21" s="10" t="s">
        <v>181</v>
      </c>
    </row>
    <row r="22" spans="1:19" x14ac:dyDescent="0.25">
      <c r="A22" s="12" t="s">
        <v>189</v>
      </c>
      <c r="B22" s="160">
        <v>55.4346675660016</v>
      </c>
      <c r="C22" s="10" t="s">
        <v>159</v>
      </c>
      <c r="D22" s="160">
        <v>15.1380666194132</v>
      </c>
      <c r="E22" s="10" t="s">
        <v>181</v>
      </c>
      <c r="F22" s="160">
        <v>86.481249829956099</v>
      </c>
      <c r="G22" s="10" t="s">
        <v>159</v>
      </c>
      <c r="H22" s="160">
        <v>67.555088894077699</v>
      </c>
      <c r="I22" s="10" t="s">
        <v>159</v>
      </c>
      <c r="J22" s="160">
        <v>0</v>
      </c>
      <c r="K22" s="10" t="s">
        <v>179</v>
      </c>
      <c r="L22" s="160">
        <v>69.256971632909796</v>
      </c>
      <c r="M22" s="10" t="s">
        <v>159</v>
      </c>
      <c r="N22" s="160">
        <v>80.829948365491205</v>
      </c>
      <c r="O22" s="10" t="s">
        <v>159</v>
      </c>
      <c r="P22" s="160">
        <v>135.37886571487499</v>
      </c>
      <c r="Q22" s="10" t="s">
        <v>159</v>
      </c>
      <c r="R22" s="160">
        <v>55.758818411244398</v>
      </c>
      <c r="S22" s="10" t="s">
        <v>181</v>
      </c>
    </row>
    <row r="23" spans="1:19" x14ac:dyDescent="0.25">
      <c r="A23" s="12" t="s">
        <v>190</v>
      </c>
      <c r="B23" s="160">
        <v>50.159371295605197</v>
      </c>
      <c r="C23" s="10" t="s">
        <v>159</v>
      </c>
      <c r="D23" s="160">
        <v>54.484984264582003</v>
      </c>
      <c r="E23" s="10" t="s">
        <v>159</v>
      </c>
      <c r="F23" s="160">
        <v>81.128300494516296</v>
      </c>
      <c r="G23" s="10" t="s">
        <v>159</v>
      </c>
      <c r="H23" s="160">
        <v>63.567720175275802</v>
      </c>
      <c r="I23" s="10" t="s">
        <v>159</v>
      </c>
      <c r="J23" s="160">
        <v>0</v>
      </c>
      <c r="K23" s="10" t="s">
        <v>179</v>
      </c>
      <c r="L23" s="160">
        <v>63.833331425962903</v>
      </c>
      <c r="M23" s="10" t="s">
        <v>159</v>
      </c>
      <c r="N23" s="160">
        <v>76.966773589943003</v>
      </c>
      <c r="O23" s="10" t="s">
        <v>159</v>
      </c>
      <c r="P23" s="160">
        <v>133.965586847466</v>
      </c>
      <c r="Q23" s="10" t="s">
        <v>159</v>
      </c>
      <c r="R23" s="160">
        <v>66.499637411383205</v>
      </c>
      <c r="S23" s="10" t="s">
        <v>181</v>
      </c>
    </row>
    <row r="24" spans="1:19" x14ac:dyDescent="0.25">
      <c r="A24" s="12" t="s">
        <v>191</v>
      </c>
      <c r="B24" s="160">
        <v>48.214939787213197</v>
      </c>
      <c r="C24" s="10" t="s">
        <v>159</v>
      </c>
      <c r="D24" s="160">
        <v>59.172789948523601</v>
      </c>
      <c r="E24" s="10" t="s">
        <v>159</v>
      </c>
      <c r="F24" s="160">
        <v>92.056994152798296</v>
      </c>
      <c r="G24" s="10" t="s">
        <v>159</v>
      </c>
      <c r="H24" s="160">
        <v>68.490356029189101</v>
      </c>
      <c r="I24" s="10" t="s">
        <v>159</v>
      </c>
      <c r="J24" s="160">
        <v>0</v>
      </c>
      <c r="K24" s="10" t="s">
        <v>179</v>
      </c>
      <c r="L24" s="160">
        <v>68.915926966860098</v>
      </c>
      <c r="M24" s="10" t="s">
        <v>159</v>
      </c>
      <c r="N24" s="160">
        <v>84.9345036000459</v>
      </c>
      <c r="O24" s="10" t="s">
        <v>159</v>
      </c>
      <c r="P24" s="160">
        <v>139.82521372183601</v>
      </c>
      <c r="Q24" s="10" t="s">
        <v>159</v>
      </c>
      <c r="R24" s="160">
        <v>71.940192727992596</v>
      </c>
      <c r="S24" s="10" t="s">
        <v>181</v>
      </c>
    </row>
    <row r="25" spans="1:19" x14ac:dyDescent="0.25">
      <c r="A25" s="12" t="s">
        <v>192</v>
      </c>
      <c r="B25" s="160">
        <v>54.147399380073999</v>
      </c>
      <c r="C25" s="10" t="s">
        <v>159</v>
      </c>
      <c r="D25" s="160">
        <v>62.075359688733201</v>
      </c>
      <c r="E25" s="10" t="s">
        <v>159</v>
      </c>
      <c r="F25" s="160">
        <v>108.488959268057</v>
      </c>
      <c r="G25" s="10" t="s">
        <v>159</v>
      </c>
      <c r="H25" s="160">
        <v>72.847094809494294</v>
      </c>
      <c r="I25" s="10" t="s">
        <v>159</v>
      </c>
      <c r="J25" s="160">
        <v>0</v>
      </c>
      <c r="K25" s="10" t="s">
        <v>179</v>
      </c>
      <c r="L25" s="160">
        <v>73.924313246126104</v>
      </c>
      <c r="M25" s="10" t="s">
        <v>159</v>
      </c>
      <c r="N25" s="160">
        <v>91.304633800689004</v>
      </c>
      <c r="O25" s="10" t="s">
        <v>159</v>
      </c>
      <c r="P25" s="160">
        <v>145.118852075517</v>
      </c>
      <c r="Q25" s="10" t="s">
        <v>180</v>
      </c>
      <c r="R25" s="160">
        <v>76.423373611576594</v>
      </c>
      <c r="S25" s="10" t="s">
        <v>181</v>
      </c>
    </row>
    <row r="26" spans="1:19" x14ac:dyDescent="0.25">
      <c r="A26" s="12" t="s">
        <v>193</v>
      </c>
      <c r="B26" s="160">
        <v>50.404056514746699</v>
      </c>
      <c r="C26" s="10" t="s">
        <v>159</v>
      </c>
      <c r="D26" s="160">
        <v>55.775223579329001</v>
      </c>
      <c r="E26" s="10" t="s">
        <v>159</v>
      </c>
      <c r="F26" s="160">
        <v>116.45049872709799</v>
      </c>
      <c r="G26" s="10" t="s">
        <v>159</v>
      </c>
      <c r="H26" s="160">
        <v>66.233030645880902</v>
      </c>
      <c r="I26" s="10" t="s">
        <v>159</v>
      </c>
      <c r="J26" s="160">
        <v>45.878111215966896</v>
      </c>
      <c r="K26" s="10" t="s">
        <v>159</v>
      </c>
      <c r="L26" s="160">
        <v>71.164091435330207</v>
      </c>
      <c r="M26" s="10" t="s">
        <v>159</v>
      </c>
      <c r="N26" s="160">
        <v>83.057832589850094</v>
      </c>
      <c r="O26" s="10" t="s">
        <v>159</v>
      </c>
      <c r="P26" s="160">
        <v>140.728471668183</v>
      </c>
      <c r="Q26" s="10" t="s">
        <v>159</v>
      </c>
      <c r="R26" s="160">
        <v>73.939780561266602</v>
      </c>
      <c r="S26" s="10" t="s">
        <v>159</v>
      </c>
    </row>
    <row r="27" spans="1:19" x14ac:dyDescent="0.25">
      <c r="A27" s="12" t="s">
        <v>194</v>
      </c>
      <c r="B27" s="160">
        <v>48.352677022577502</v>
      </c>
      <c r="C27" s="10" t="s">
        <v>159</v>
      </c>
      <c r="D27" s="160">
        <v>55.758048523703899</v>
      </c>
      <c r="E27" s="10" t="s">
        <v>159</v>
      </c>
      <c r="F27" s="160">
        <v>130.24733799901301</v>
      </c>
      <c r="G27" s="10" t="s">
        <v>159</v>
      </c>
      <c r="H27" s="160">
        <v>66.540077240958794</v>
      </c>
      <c r="I27" s="10" t="s">
        <v>159</v>
      </c>
      <c r="J27" s="160">
        <v>46.433407247491601</v>
      </c>
      <c r="K27" s="10" t="s">
        <v>159</v>
      </c>
      <c r="L27" s="160">
        <v>70.428992903277205</v>
      </c>
      <c r="M27" s="10" t="s">
        <v>159</v>
      </c>
      <c r="N27" s="160">
        <v>83.961917160429806</v>
      </c>
      <c r="O27" s="10" t="s">
        <v>159</v>
      </c>
      <c r="P27" s="160">
        <v>145.224732150672</v>
      </c>
      <c r="Q27" s="10" t="s">
        <v>159</v>
      </c>
      <c r="R27" s="160">
        <v>74.822564206436795</v>
      </c>
      <c r="S27" s="10" t="s">
        <v>159</v>
      </c>
    </row>
    <row r="28" spans="1:19" x14ac:dyDescent="0.25">
      <c r="A28" s="12" t="s">
        <v>196</v>
      </c>
      <c r="B28" s="160">
        <v>45.976937561607798</v>
      </c>
      <c r="C28" s="10" t="s">
        <v>159</v>
      </c>
      <c r="D28" s="160">
        <v>59.941700083045802</v>
      </c>
      <c r="E28" s="10" t="s">
        <v>159</v>
      </c>
      <c r="F28" s="160">
        <v>142.01915523183101</v>
      </c>
      <c r="G28" s="10" t="s">
        <v>159</v>
      </c>
      <c r="H28" s="160">
        <v>70.584341186727002</v>
      </c>
      <c r="I28" s="10" t="s">
        <v>159</v>
      </c>
      <c r="J28" s="160">
        <v>48.231272931512798</v>
      </c>
      <c r="K28" s="10" t="s">
        <v>159</v>
      </c>
      <c r="L28" s="160">
        <v>75.032911887786199</v>
      </c>
      <c r="M28" s="10" t="s">
        <v>159</v>
      </c>
      <c r="N28" s="160">
        <v>88.935540988151701</v>
      </c>
      <c r="O28" s="10" t="s">
        <v>159</v>
      </c>
      <c r="P28" s="160">
        <v>143.448011513437</v>
      </c>
      <c r="Q28" s="10" t="s">
        <v>159</v>
      </c>
      <c r="R28" s="160">
        <v>78.318707988529098</v>
      </c>
      <c r="S28" s="10" t="s">
        <v>159</v>
      </c>
    </row>
    <row r="29" spans="1:19" x14ac:dyDescent="0.25">
      <c r="A29" s="12" t="s">
        <v>197</v>
      </c>
      <c r="B29" s="160">
        <v>41.704905624674801</v>
      </c>
      <c r="C29" s="10" t="s">
        <v>159</v>
      </c>
      <c r="D29" s="160">
        <v>55.366867489849902</v>
      </c>
      <c r="E29" s="10" t="s">
        <v>159</v>
      </c>
      <c r="F29" s="160">
        <v>127.299866123906</v>
      </c>
      <c r="G29" s="10" t="s">
        <v>159</v>
      </c>
      <c r="H29" s="160">
        <v>65.083364860879101</v>
      </c>
      <c r="I29" s="10" t="s">
        <v>159</v>
      </c>
      <c r="J29" s="160">
        <v>44.827100487016402</v>
      </c>
      <c r="K29" s="10" t="s">
        <v>159</v>
      </c>
      <c r="L29" s="160">
        <v>70.739762867574896</v>
      </c>
      <c r="M29" s="10" t="s">
        <v>159</v>
      </c>
      <c r="N29" s="160">
        <v>81.229224906013599</v>
      </c>
      <c r="O29" s="10" t="s">
        <v>187</v>
      </c>
      <c r="P29" s="160">
        <v>134.41686199042999</v>
      </c>
      <c r="Q29" s="10" t="s">
        <v>159</v>
      </c>
      <c r="R29" s="160">
        <v>72.240262685017498</v>
      </c>
      <c r="S29" s="10" t="s">
        <v>159</v>
      </c>
    </row>
    <row r="30" spans="1:19" x14ac:dyDescent="0.25">
      <c r="A30" s="12" t="s">
        <v>199</v>
      </c>
      <c r="B30" s="160">
        <v>38.950829597070502</v>
      </c>
      <c r="C30" s="10" t="s">
        <v>159</v>
      </c>
      <c r="D30" s="160">
        <v>57.703758421224997</v>
      </c>
      <c r="E30" s="10" t="s">
        <v>159</v>
      </c>
      <c r="F30" s="160">
        <v>142.65346062311301</v>
      </c>
      <c r="G30" s="10" t="s">
        <v>159</v>
      </c>
      <c r="H30" s="160">
        <v>67.618099293702898</v>
      </c>
      <c r="I30" s="10" t="s">
        <v>159</v>
      </c>
      <c r="J30" s="160">
        <v>46.000097527744998</v>
      </c>
      <c r="K30" s="10" t="s">
        <v>159</v>
      </c>
      <c r="L30" s="160">
        <v>72.396868395633803</v>
      </c>
      <c r="M30" s="10" t="s">
        <v>159</v>
      </c>
      <c r="N30" s="160">
        <v>81.818117647176507</v>
      </c>
      <c r="O30" s="10" t="s">
        <v>159</v>
      </c>
      <c r="P30" s="160">
        <v>128.63621024955799</v>
      </c>
      <c r="Q30" s="10" t="s">
        <v>228</v>
      </c>
      <c r="R30" s="160">
        <v>73.224207193315195</v>
      </c>
      <c r="S30" s="10" t="s">
        <v>201</v>
      </c>
    </row>
    <row r="31" spans="1:19" x14ac:dyDescent="0.25">
      <c r="A31" s="12" t="s">
        <v>200</v>
      </c>
      <c r="B31" s="160">
        <v>46.371301418014397</v>
      </c>
      <c r="C31" s="10" t="s">
        <v>198</v>
      </c>
      <c r="D31" s="160">
        <v>74.975621137520704</v>
      </c>
      <c r="E31" s="10" t="s">
        <v>198</v>
      </c>
      <c r="F31" s="160">
        <v>149.135014744221</v>
      </c>
      <c r="G31" s="10" t="s">
        <v>159</v>
      </c>
      <c r="H31" s="160">
        <v>80.967703964946196</v>
      </c>
      <c r="I31" s="10" t="s">
        <v>198</v>
      </c>
      <c r="J31" s="160">
        <v>55.346757792941297</v>
      </c>
      <c r="K31" s="10" t="s">
        <v>198</v>
      </c>
      <c r="L31" s="160">
        <v>87.187116571736695</v>
      </c>
      <c r="M31" s="10" t="s">
        <v>198</v>
      </c>
      <c r="N31" s="160">
        <v>99.312007941068401</v>
      </c>
      <c r="O31" s="10" t="s">
        <v>198</v>
      </c>
      <c r="P31" s="160">
        <v>140.19992565468601</v>
      </c>
      <c r="Q31" s="10" t="s">
        <v>201</v>
      </c>
      <c r="R31" s="160">
        <v>88.292191327388096</v>
      </c>
      <c r="S31" s="10" t="s">
        <v>201</v>
      </c>
    </row>
    <row r="32" spans="1:19" x14ac:dyDescent="0.25">
      <c r="A32" s="15" t="s">
        <v>203</v>
      </c>
      <c r="B32" s="161">
        <v>44.498061387398401</v>
      </c>
      <c r="C32" s="14" t="s">
        <v>159</v>
      </c>
      <c r="D32" s="161">
        <v>74.185563213987905</v>
      </c>
      <c r="E32" s="14" t="s">
        <v>159</v>
      </c>
      <c r="F32" s="161">
        <v>145.61474854276801</v>
      </c>
      <c r="G32" s="14" t="s">
        <v>229</v>
      </c>
      <c r="H32" s="161">
        <v>83.5632529518045</v>
      </c>
      <c r="I32" s="14" t="s">
        <v>159</v>
      </c>
      <c r="J32" s="161">
        <v>57.244056572574102</v>
      </c>
      <c r="K32" s="14" t="s">
        <v>159</v>
      </c>
      <c r="L32" s="161">
        <v>95.044687605491006</v>
      </c>
      <c r="M32" s="14" t="s">
        <v>159</v>
      </c>
      <c r="N32" s="161">
        <v>98.868462998982395</v>
      </c>
      <c r="O32" s="14" t="s">
        <v>159</v>
      </c>
      <c r="P32" s="161">
        <v>143.39826029673799</v>
      </c>
      <c r="Q32" s="14" t="s">
        <v>159</v>
      </c>
      <c r="R32" s="161">
        <v>89.020386588061896</v>
      </c>
      <c r="S32" s="14" t="s">
        <v>159</v>
      </c>
    </row>
    <row r="34" spans="1:2" x14ac:dyDescent="0.25">
      <c r="A34" s="16" t="s">
        <v>204</v>
      </c>
      <c r="B34" s="16" t="s">
        <v>230</v>
      </c>
    </row>
    <row r="36" spans="1:2" x14ac:dyDescent="0.25">
      <c r="B36" s="16" t="s">
        <v>369</v>
      </c>
    </row>
    <row r="37" spans="1:2" x14ac:dyDescent="0.25">
      <c r="B37" s="16" t="s">
        <v>370</v>
      </c>
    </row>
    <row r="38" spans="1:2" x14ac:dyDescent="0.25">
      <c r="B38" s="16" t="s">
        <v>371</v>
      </c>
    </row>
    <row r="39" spans="1:2" x14ac:dyDescent="0.25">
      <c r="B39" s="16" t="s">
        <v>372</v>
      </c>
    </row>
    <row r="40" spans="1:2" x14ac:dyDescent="0.25">
      <c r="B40" s="16" t="s">
        <v>373</v>
      </c>
    </row>
    <row r="42" spans="1:2" x14ac:dyDescent="0.25">
      <c r="B42" s="16" t="s">
        <v>210</v>
      </c>
    </row>
    <row r="43" spans="1:2" x14ac:dyDescent="0.25">
      <c r="B43" s="16" t="s">
        <v>211</v>
      </c>
    </row>
    <row r="44" spans="1:2" x14ac:dyDescent="0.25">
      <c r="B44" s="16" t="s">
        <v>212</v>
      </c>
    </row>
    <row r="47" spans="1:2" x14ac:dyDescent="0.25">
      <c r="A47" s="17" t="str">
        <f>HYPERLINK("#'LOTTERIES 12'!A2", "&lt;&lt;&lt; Previous table")</f>
        <v>&lt;&lt;&lt; Previous table</v>
      </c>
    </row>
    <row r="48" spans="1:2" x14ac:dyDescent="0.25">
      <c r="A48" s="17" t="str">
        <f>HYPERLINK("#'LOTTERIES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S48"/>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HYPERLINK("#'INDEX'!B79", "Link to index")</f>
        <v>Link to index</v>
      </c>
    </row>
    <row r="2" spans="1:19" ht="15.75" customHeight="1" x14ac:dyDescent="0.25">
      <c r="A2" s="287" t="s">
        <v>376</v>
      </c>
      <c r="B2" s="286"/>
      <c r="C2" s="286"/>
      <c r="D2" s="286"/>
      <c r="E2" s="286"/>
      <c r="F2" s="286"/>
      <c r="G2" s="286"/>
      <c r="H2" s="286"/>
      <c r="I2" s="286"/>
      <c r="J2" s="286"/>
      <c r="K2" s="286"/>
      <c r="L2" s="286"/>
      <c r="M2" s="286"/>
      <c r="N2" s="286"/>
      <c r="O2" s="286"/>
      <c r="P2" s="286"/>
      <c r="Q2" s="286"/>
      <c r="R2" s="286"/>
      <c r="S2" s="286"/>
    </row>
    <row r="3" spans="1:19" ht="15.75" customHeight="1" x14ac:dyDescent="0.25">
      <c r="A3" s="287" t="s">
        <v>97</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162">
        <v>0</v>
      </c>
      <c r="C7" s="10" t="s">
        <v>179</v>
      </c>
      <c r="D7" s="162">
        <v>100.0815398029</v>
      </c>
      <c r="E7" s="10" t="s">
        <v>159</v>
      </c>
      <c r="F7" s="162">
        <v>142.88602570147199</v>
      </c>
      <c r="G7" s="10" t="s">
        <v>159</v>
      </c>
      <c r="H7" s="162">
        <v>135.97321088624901</v>
      </c>
      <c r="I7" s="10" t="s">
        <v>159</v>
      </c>
      <c r="J7" s="162">
        <v>0</v>
      </c>
      <c r="K7" s="10" t="s">
        <v>179</v>
      </c>
      <c r="L7" s="162">
        <v>114.059382301611</v>
      </c>
      <c r="M7" s="10" t="s">
        <v>159</v>
      </c>
      <c r="N7" s="162">
        <v>161.18764263948501</v>
      </c>
      <c r="O7" s="10" t="s">
        <v>159</v>
      </c>
      <c r="P7" s="162">
        <v>150.93131833871001</v>
      </c>
      <c r="Q7" s="10" t="s">
        <v>159</v>
      </c>
      <c r="R7" s="162">
        <v>117.412262332937</v>
      </c>
      <c r="S7" s="10" t="s">
        <v>181</v>
      </c>
    </row>
    <row r="8" spans="1:19" x14ac:dyDescent="0.25">
      <c r="A8" s="12" t="s">
        <v>171</v>
      </c>
      <c r="B8" s="162">
        <v>0</v>
      </c>
      <c r="C8" s="10" t="s">
        <v>179</v>
      </c>
      <c r="D8" s="162">
        <v>98.881857204949696</v>
      </c>
      <c r="E8" s="10" t="s">
        <v>159</v>
      </c>
      <c r="F8" s="162">
        <v>162.97832566099299</v>
      </c>
      <c r="G8" s="10" t="s">
        <v>159</v>
      </c>
      <c r="H8" s="162">
        <v>125.617687935341</v>
      </c>
      <c r="I8" s="10" t="s">
        <v>159</v>
      </c>
      <c r="J8" s="162">
        <v>0</v>
      </c>
      <c r="K8" s="10" t="s">
        <v>179</v>
      </c>
      <c r="L8" s="162">
        <v>104.896102823055</v>
      </c>
      <c r="M8" s="10" t="s">
        <v>159</v>
      </c>
      <c r="N8" s="162">
        <v>153.877541683348</v>
      </c>
      <c r="O8" s="10" t="s">
        <v>159</v>
      </c>
      <c r="P8" s="162">
        <v>163.29607249868599</v>
      </c>
      <c r="Q8" s="10" t="s">
        <v>159</v>
      </c>
      <c r="R8" s="162">
        <v>114.554640434132</v>
      </c>
      <c r="S8" s="10" t="s">
        <v>181</v>
      </c>
    </row>
    <row r="9" spans="1:19" x14ac:dyDescent="0.25">
      <c r="A9" s="12" t="s">
        <v>172</v>
      </c>
      <c r="B9" s="162">
        <v>0</v>
      </c>
      <c r="C9" s="10" t="s">
        <v>179</v>
      </c>
      <c r="D9" s="162">
        <v>100.440763728203</v>
      </c>
      <c r="E9" s="10" t="s">
        <v>159</v>
      </c>
      <c r="F9" s="162">
        <v>150.190308332754</v>
      </c>
      <c r="G9" s="10" t="s">
        <v>159</v>
      </c>
      <c r="H9" s="162">
        <v>130.06018581121501</v>
      </c>
      <c r="I9" s="10" t="s">
        <v>159</v>
      </c>
      <c r="J9" s="162">
        <v>0</v>
      </c>
      <c r="K9" s="10" t="s">
        <v>179</v>
      </c>
      <c r="L9" s="162">
        <v>87.665869565254596</v>
      </c>
      <c r="M9" s="10" t="s">
        <v>159</v>
      </c>
      <c r="N9" s="162">
        <v>138.39621313125701</v>
      </c>
      <c r="O9" s="10" t="s">
        <v>159</v>
      </c>
      <c r="P9" s="162">
        <v>150.647138905444</v>
      </c>
      <c r="Q9" s="10" t="s">
        <v>159</v>
      </c>
      <c r="R9" s="162">
        <v>110.338811970482</v>
      </c>
      <c r="S9" s="10" t="s">
        <v>181</v>
      </c>
    </row>
    <row r="10" spans="1:19" x14ac:dyDescent="0.25">
      <c r="A10" s="12" t="s">
        <v>173</v>
      </c>
      <c r="B10" s="162">
        <v>0</v>
      </c>
      <c r="C10" s="10" t="s">
        <v>179</v>
      </c>
      <c r="D10" s="162">
        <v>99.802035029979905</v>
      </c>
      <c r="E10" s="10" t="s">
        <v>159</v>
      </c>
      <c r="F10" s="162">
        <v>153.55572264773801</v>
      </c>
      <c r="G10" s="10" t="s">
        <v>159</v>
      </c>
      <c r="H10" s="162">
        <v>110.35807257940201</v>
      </c>
      <c r="I10" s="10" t="s">
        <v>159</v>
      </c>
      <c r="J10" s="162">
        <v>0</v>
      </c>
      <c r="K10" s="10" t="s">
        <v>179</v>
      </c>
      <c r="L10" s="162">
        <v>93.335143649622395</v>
      </c>
      <c r="M10" s="10" t="s">
        <v>159</v>
      </c>
      <c r="N10" s="162">
        <v>142.714145447764</v>
      </c>
      <c r="O10" s="10" t="s">
        <v>159</v>
      </c>
      <c r="P10" s="162">
        <v>162.44977000032401</v>
      </c>
      <c r="Q10" s="10" t="s">
        <v>159</v>
      </c>
      <c r="R10" s="162">
        <v>109.060193299464</v>
      </c>
      <c r="S10" s="10" t="s">
        <v>181</v>
      </c>
    </row>
    <row r="11" spans="1:19" x14ac:dyDescent="0.25">
      <c r="A11" s="12" t="s">
        <v>174</v>
      </c>
      <c r="B11" s="162">
        <v>0</v>
      </c>
      <c r="C11" s="10" t="s">
        <v>179</v>
      </c>
      <c r="D11" s="162">
        <v>99.292372739410993</v>
      </c>
      <c r="E11" s="10" t="s">
        <v>159</v>
      </c>
      <c r="F11" s="162">
        <v>150.87286945106999</v>
      </c>
      <c r="G11" s="10" t="s">
        <v>159</v>
      </c>
      <c r="H11" s="162">
        <v>121.725719679844</v>
      </c>
      <c r="I11" s="10" t="s">
        <v>159</v>
      </c>
      <c r="J11" s="162">
        <v>0</v>
      </c>
      <c r="K11" s="10" t="s">
        <v>179</v>
      </c>
      <c r="L11" s="162">
        <v>95.901641319375798</v>
      </c>
      <c r="M11" s="10" t="s">
        <v>159</v>
      </c>
      <c r="N11" s="162">
        <v>143.34823271841799</v>
      </c>
      <c r="O11" s="10" t="s">
        <v>159</v>
      </c>
      <c r="P11" s="162">
        <v>158.66287610984901</v>
      </c>
      <c r="Q11" s="10" t="s">
        <v>159</v>
      </c>
      <c r="R11" s="162">
        <v>110.851754403957</v>
      </c>
      <c r="S11" s="10" t="s">
        <v>181</v>
      </c>
    </row>
    <row r="12" spans="1:19" x14ac:dyDescent="0.25">
      <c r="A12" s="12" t="s">
        <v>175</v>
      </c>
      <c r="B12" s="162">
        <v>0</v>
      </c>
      <c r="C12" s="10" t="s">
        <v>179</v>
      </c>
      <c r="D12" s="162">
        <v>96.399922996436601</v>
      </c>
      <c r="E12" s="10" t="s">
        <v>159</v>
      </c>
      <c r="F12" s="162">
        <v>150.19385937259199</v>
      </c>
      <c r="G12" s="10" t="s">
        <v>159</v>
      </c>
      <c r="H12" s="162">
        <v>120.267313157055</v>
      </c>
      <c r="I12" s="10" t="s">
        <v>159</v>
      </c>
      <c r="J12" s="162">
        <v>0</v>
      </c>
      <c r="K12" s="10" t="s">
        <v>179</v>
      </c>
      <c r="L12" s="162">
        <v>99.862527116257795</v>
      </c>
      <c r="M12" s="10" t="s">
        <v>159</v>
      </c>
      <c r="N12" s="162">
        <v>137.01947237782301</v>
      </c>
      <c r="O12" s="10" t="s">
        <v>159</v>
      </c>
      <c r="P12" s="162">
        <v>150.200707522523</v>
      </c>
      <c r="Q12" s="10" t="s">
        <v>159</v>
      </c>
      <c r="R12" s="162">
        <v>107.372261664597</v>
      </c>
      <c r="S12" s="10" t="s">
        <v>181</v>
      </c>
    </row>
    <row r="13" spans="1:19" x14ac:dyDescent="0.25">
      <c r="A13" s="12" t="s">
        <v>176</v>
      </c>
      <c r="B13" s="162">
        <v>0</v>
      </c>
      <c r="C13" s="10" t="s">
        <v>179</v>
      </c>
      <c r="D13" s="162">
        <v>81.476640945656598</v>
      </c>
      <c r="E13" s="10" t="s">
        <v>159</v>
      </c>
      <c r="F13" s="162">
        <v>125.80957004394401</v>
      </c>
      <c r="G13" s="10" t="s">
        <v>159</v>
      </c>
      <c r="H13" s="162">
        <v>94.901571961123693</v>
      </c>
      <c r="I13" s="10" t="s">
        <v>159</v>
      </c>
      <c r="J13" s="162">
        <v>0</v>
      </c>
      <c r="K13" s="10" t="s">
        <v>179</v>
      </c>
      <c r="L13" s="162">
        <v>87.865142930869695</v>
      </c>
      <c r="M13" s="10" t="s">
        <v>159</v>
      </c>
      <c r="N13" s="162">
        <v>119.409315094443</v>
      </c>
      <c r="O13" s="10" t="s">
        <v>159</v>
      </c>
      <c r="P13" s="162">
        <v>149.834740273905</v>
      </c>
      <c r="Q13" s="10" t="s">
        <v>159</v>
      </c>
      <c r="R13" s="162">
        <v>92.795201714145705</v>
      </c>
      <c r="S13" s="10" t="s">
        <v>181</v>
      </c>
    </row>
    <row r="14" spans="1:19" x14ac:dyDescent="0.25">
      <c r="A14" s="12" t="s">
        <v>177</v>
      </c>
      <c r="B14" s="162">
        <v>0</v>
      </c>
      <c r="C14" s="10" t="s">
        <v>179</v>
      </c>
      <c r="D14" s="162">
        <v>80.832415211454403</v>
      </c>
      <c r="E14" s="10" t="s">
        <v>159</v>
      </c>
      <c r="F14" s="162">
        <v>115.105882450645</v>
      </c>
      <c r="G14" s="10" t="s">
        <v>159</v>
      </c>
      <c r="H14" s="162">
        <v>90.656128529910703</v>
      </c>
      <c r="I14" s="10" t="s">
        <v>159</v>
      </c>
      <c r="J14" s="162">
        <v>0</v>
      </c>
      <c r="K14" s="10" t="s">
        <v>179</v>
      </c>
      <c r="L14" s="162">
        <v>88.531656820658895</v>
      </c>
      <c r="M14" s="10" t="s">
        <v>159</v>
      </c>
      <c r="N14" s="162">
        <v>111.519771386614</v>
      </c>
      <c r="O14" s="10" t="s">
        <v>159</v>
      </c>
      <c r="P14" s="162">
        <v>143.95523283090299</v>
      </c>
      <c r="Q14" s="10" t="s">
        <v>159</v>
      </c>
      <c r="R14" s="162">
        <v>89.235165246913795</v>
      </c>
      <c r="S14" s="10" t="s">
        <v>181</v>
      </c>
    </row>
    <row r="15" spans="1:19" x14ac:dyDescent="0.25">
      <c r="A15" s="12" t="s">
        <v>178</v>
      </c>
      <c r="B15" s="162">
        <v>82.050181446619206</v>
      </c>
      <c r="C15" s="10" t="s">
        <v>159</v>
      </c>
      <c r="D15" s="162">
        <v>83.501585619189001</v>
      </c>
      <c r="E15" s="10" t="s">
        <v>159</v>
      </c>
      <c r="F15" s="162">
        <v>111.332070037498</v>
      </c>
      <c r="G15" s="10" t="s">
        <v>159</v>
      </c>
      <c r="H15" s="162">
        <v>91.243931307565205</v>
      </c>
      <c r="I15" s="10" t="s">
        <v>159</v>
      </c>
      <c r="J15" s="162">
        <v>0</v>
      </c>
      <c r="K15" s="10" t="s">
        <v>179</v>
      </c>
      <c r="L15" s="162">
        <v>89.940560844106798</v>
      </c>
      <c r="M15" s="10" t="s">
        <v>159</v>
      </c>
      <c r="N15" s="162">
        <v>118.43283787447599</v>
      </c>
      <c r="O15" s="10" t="s">
        <v>159</v>
      </c>
      <c r="P15" s="162">
        <v>146.83291871767901</v>
      </c>
      <c r="Q15" s="10" t="s">
        <v>159</v>
      </c>
      <c r="R15" s="162">
        <v>93.676497490211204</v>
      </c>
      <c r="S15" s="10" t="s">
        <v>181</v>
      </c>
    </row>
    <row r="16" spans="1:19" x14ac:dyDescent="0.25">
      <c r="A16" s="12" t="s">
        <v>182</v>
      </c>
      <c r="B16" s="162">
        <v>76.848976285880099</v>
      </c>
      <c r="C16" s="10" t="s">
        <v>159</v>
      </c>
      <c r="D16" s="162">
        <v>81.937373588125496</v>
      </c>
      <c r="E16" s="10" t="s">
        <v>159</v>
      </c>
      <c r="F16" s="162">
        <v>106.828534788048</v>
      </c>
      <c r="G16" s="10" t="s">
        <v>159</v>
      </c>
      <c r="H16" s="162">
        <v>88.483532166507501</v>
      </c>
      <c r="I16" s="10" t="s">
        <v>159</v>
      </c>
      <c r="J16" s="162">
        <v>0</v>
      </c>
      <c r="K16" s="10" t="s">
        <v>179</v>
      </c>
      <c r="L16" s="162">
        <v>87.521857019628598</v>
      </c>
      <c r="M16" s="10" t="s">
        <v>159</v>
      </c>
      <c r="N16" s="162">
        <v>117.873046913914</v>
      </c>
      <c r="O16" s="10" t="s">
        <v>159</v>
      </c>
      <c r="P16" s="162">
        <v>148.04497772719699</v>
      </c>
      <c r="Q16" s="10" t="s">
        <v>159</v>
      </c>
      <c r="R16" s="162">
        <v>92.4931675992935</v>
      </c>
      <c r="S16" s="10" t="s">
        <v>181</v>
      </c>
    </row>
    <row r="17" spans="1:19" x14ac:dyDescent="0.25">
      <c r="A17" s="12" t="s">
        <v>183</v>
      </c>
      <c r="B17" s="162">
        <v>72.582703537007902</v>
      </c>
      <c r="C17" s="10" t="s">
        <v>159</v>
      </c>
      <c r="D17" s="162">
        <v>82.222417187956694</v>
      </c>
      <c r="E17" s="10" t="s">
        <v>159</v>
      </c>
      <c r="F17" s="162">
        <v>106.582849429503</v>
      </c>
      <c r="G17" s="10" t="s">
        <v>159</v>
      </c>
      <c r="H17" s="162">
        <v>87.687124530762503</v>
      </c>
      <c r="I17" s="10" t="s">
        <v>159</v>
      </c>
      <c r="J17" s="162">
        <v>0</v>
      </c>
      <c r="K17" s="10" t="s">
        <v>179</v>
      </c>
      <c r="L17" s="162">
        <v>85.313351444580704</v>
      </c>
      <c r="M17" s="10" t="s">
        <v>159</v>
      </c>
      <c r="N17" s="162">
        <v>113.068945218971</v>
      </c>
      <c r="O17" s="10" t="s">
        <v>159</v>
      </c>
      <c r="P17" s="162">
        <v>151.649593417744</v>
      </c>
      <c r="Q17" s="10" t="s">
        <v>159</v>
      </c>
      <c r="R17" s="162">
        <v>91.546716378226904</v>
      </c>
      <c r="S17" s="10" t="s">
        <v>181</v>
      </c>
    </row>
    <row r="18" spans="1:19" x14ac:dyDescent="0.25">
      <c r="A18" s="12" t="s">
        <v>184</v>
      </c>
      <c r="B18" s="162">
        <v>69.573722372362099</v>
      </c>
      <c r="C18" s="10" t="s">
        <v>159</v>
      </c>
      <c r="D18" s="162">
        <v>78.091852127580296</v>
      </c>
      <c r="E18" s="10" t="s">
        <v>159</v>
      </c>
      <c r="F18" s="162">
        <v>119.708876761024</v>
      </c>
      <c r="G18" s="10" t="s">
        <v>159</v>
      </c>
      <c r="H18" s="162">
        <v>85.179192011259303</v>
      </c>
      <c r="I18" s="10" t="s">
        <v>159</v>
      </c>
      <c r="J18" s="162">
        <v>0</v>
      </c>
      <c r="K18" s="10" t="s">
        <v>179</v>
      </c>
      <c r="L18" s="162">
        <v>84.774863613575704</v>
      </c>
      <c r="M18" s="10" t="s">
        <v>159</v>
      </c>
      <c r="N18" s="162">
        <v>105.651010161266</v>
      </c>
      <c r="O18" s="10" t="s">
        <v>159</v>
      </c>
      <c r="P18" s="162">
        <v>148.10315752592501</v>
      </c>
      <c r="Q18" s="10" t="s">
        <v>159</v>
      </c>
      <c r="R18" s="162">
        <v>87.640787871502397</v>
      </c>
      <c r="S18" s="10" t="s">
        <v>181</v>
      </c>
    </row>
    <row r="19" spans="1:19" x14ac:dyDescent="0.25">
      <c r="A19" s="12" t="s">
        <v>185</v>
      </c>
      <c r="B19" s="162">
        <v>69.272081805498303</v>
      </c>
      <c r="C19" s="10" t="s">
        <v>159</v>
      </c>
      <c r="D19" s="162">
        <v>74.609166762367295</v>
      </c>
      <c r="E19" s="10" t="s">
        <v>159</v>
      </c>
      <c r="F19" s="162">
        <v>116.112375962225</v>
      </c>
      <c r="G19" s="10" t="s">
        <v>159</v>
      </c>
      <c r="H19" s="162">
        <v>86.634011023490999</v>
      </c>
      <c r="I19" s="10" t="s">
        <v>159</v>
      </c>
      <c r="J19" s="162">
        <v>0</v>
      </c>
      <c r="K19" s="10" t="s">
        <v>179</v>
      </c>
      <c r="L19" s="162">
        <v>86.048138224735894</v>
      </c>
      <c r="M19" s="10" t="s">
        <v>159</v>
      </c>
      <c r="N19" s="162">
        <v>105.461316737693</v>
      </c>
      <c r="O19" s="10" t="s">
        <v>159</v>
      </c>
      <c r="P19" s="162">
        <v>157.555522368168</v>
      </c>
      <c r="Q19" s="10" t="s">
        <v>159</v>
      </c>
      <c r="R19" s="162">
        <v>87.769062608717306</v>
      </c>
      <c r="S19" s="10" t="s">
        <v>181</v>
      </c>
    </row>
    <row r="20" spans="1:19" x14ac:dyDescent="0.25">
      <c r="A20" s="12" t="s">
        <v>186</v>
      </c>
      <c r="B20" s="162">
        <v>66.712224256334906</v>
      </c>
      <c r="C20" s="10" t="s">
        <v>159</v>
      </c>
      <c r="D20" s="162">
        <v>76.470562857144898</v>
      </c>
      <c r="E20" s="10" t="s">
        <v>159</v>
      </c>
      <c r="F20" s="162">
        <v>110.3108015217</v>
      </c>
      <c r="G20" s="10" t="s">
        <v>159</v>
      </c>
      <c r="H20" s="162">
        <v>85.229627220768293</v>
      </c>
      <c r="I20" s="10" t="s">
        <v>159</v>
      </c>
      <c r="J20" s="162">
        <v>0</v>
      </c>
      <c r="K20" s="10" t="s">
        <v>179</v>
      </c>
      <c r="L20" s="162">
        <v>86.122439293974907</v>
      </c>
      <c r="M20" s="10" t="s">
        <v>159</v>
      </c>
      <c r="N20" s="162">
        <v>105.284009041422</v>
      </c>
      <c r="O20" s="10" t="s">
        <v>159</v>
      </c>
      <c r="P20" s="162">
        <v>162.61003456254099</v>
      </c>
      <c r="Q20" s="10" t="s">
        <v>159</v>
      </c>
      <c r="R20" s="162">
        <v>88.619713686005298</v>
      </c>
      <c r="S20" s="10" t="s">
        <v>181</v>
      </c>
    </row>
    <row r="21" spans="1:19" x14ac:dyDescent="0.25">
      <c r="A21" s="12" t="s">
        <v>188</v>
      </c>
      <c r="B21" s="162">
        <v>64.250509480145396</v>
      </c>
      <c r="C21" s="10" t="s">
        <v>159</v>
      </c>
      <c r="D21" s="162">
        <v>79.899818160157494</v>
      </c>
      <c r="E21" s="10" t="s">
        <v>159</v>
      </c>
      <c r="F21" s="162">
        <v>107.00813755231501</v>
      </c>
      <c r="G21" s="10" t="s">
        <v>159</v>
      </c>
      <c r="H21" s="162">
        <v>87.033432000194196</v>
      </c>
      <c r="I21" s="10" t="s">
        <v>159</v>
      </c>
      <c r="J21" s="162">
        <v>0</v>
      </c>
      <c r="K21" s="10" t="s">
        <v>179</v>
      </c>
      <c r="L21" s="162">
        <v>76.304170244408496</v>
      </c>
      <c r="M21" s="10" t="s">
        <v>159</v>
      </c>
      <c r="N21" s="162">
        <v>104.022427183774</v>
      </c>
      <c r="O21" s="10" t="s">
        <v>159</v>
      </c>
      <c r="P21" s="162">
        <v>173.41646580534899</v>
      </c>
      <c r="Q21" s="10" t="s">
        <v>159</v>
      </c>
      <c r="R21" s="162">
        <v>90.742828210082806</v>
      </c>
      <c r="S21" s="10" t="s">
        <v>181</v>
      </c>
    </row>
    <row r="22" spans="1:19" x14ac:dyDescent="0.25">
      <c r="A22" s="12" t="s">
        <v>189</v>
      </c>
      <c r="B22" s="162">
        <v>67.6560236011222</v>
      </c>
      <c r="C22" s="10" t="s">
        <v>159</v>
      </c>
      <c r="D22" s="162">
        <v>18.475467382553799</v>
      </c>
      <c r="E22" s="10" t="s">
        <v>181</v>
      </c>
      <c r="F22" s="162">
        <v>105.54726376926099</v>
      </c>
      <c r="G22" s="10" t="s">
        <v>159</v>
      </c>
      <c r="H22" s="162">
        <v>82.4485631333839</v>
      </c>
      <c r="I22" s="10" t="s">
        <v>159</v>
      </c>
      <c r="J22" s="162">
        <v>0</v>
      </c>
      <c r="K22" s="10" t="s">
        <v>179</v>
      </c>
      <c r="L22" s="162">
        <v>84.525649978139896</v>
      </c>
      <c r="M22" s="10" t="s">
        <v>159</v>
      </c>
      <c r="N22" s="162">
        <v>98.650053015689096</v>
      </c>
      <c r="O22" s="10" t="s">
        <v>159</v>
      </c>
      <c r="P22" s="162">
        <v>165.225050244843</v>
      </c>
      <c r="Q22" s="10" t="s">
        <v>159</v>
      </c>
      <c r="R22" s="162">
        <v>68.051638082077901</v>
      </c>
      <c r="S22" s="10" t="s">
        <v>181</v>
      </c>
    </row>
    <row r="23" spans="1:19" x14ac:dyDescent="0.25">
      <c r="A23" s="12" t="s">
        <v>190</v>
      </c>
      <c r="B23" s="162">
        <v>59.400606539421901</v>
      </c>
      <c r="C23" s="10" t="s">
        <v>159</v>
      </c>
      <c r="D23" s="162">
        <v>64.5231594617414</v>
      </c>
      <c r="E23" s="10" t="s">
        <v>159</v>
      </c>
      <c r="F23" s="162">
        <v>96.075172642943002</v>
      </c>
      <c r="G23" s="10" t="s">
        <v>159</v>
      </c>
      <c r="H23" s="162">
        <v>75.279275581160803</v>
      </c>
      <c r="I23" s="10" t="s">
        <v>159</v>
      </c>
      <c r="J23" s="162">
        <v>0</v>
      </c>
      <c r="K23" s="10" t="s">
        <v>179</v>
      </c>
      <c r="L23" s="162">
        <v>75.593822374451406</v>
      </c>
      <c r="M23" s="10" t="s">
        <v>159</v>
      </c>
      <c r="N23" s="162">
        <v>91.146936585019503</v>
      </c>
      <c r="O23" s="10" t="s">
        <v>159</v>
      </c>
      <c r="P23" s="162">
        <v>158.647066512301</v>
      </c>
      <c r="Q23" s="10" t="s">
        <v>159</v>
      </c>
      <c r="R23" s="162">
        <v>78.751361806520407</v>
      </c>
      <c r="S23" s="10" t="s">
        <v>181</v>
      </c>
    </row>
    <row r="24" spans="1:19" x14ac:dyDescent="0.25">
      <c r="A24" s="12" t="s">
        <v>191</v>
      </c>
      <c r="B24" s="162">
        <v>55.784685333805697</v>
      </c>
      <c r="C24" s="10" t="s">
        <v>159</v>
      </c>
      <c r="D24" s="162">
        <v>68.462917970441893</v>
      </c>
      <c r="E24" s="10" t="s">
        <v>159</v>
      </c>
      <c r="F24" s="162">
        <v>106.509942234788</v>
      </c>
      <c r="G24" s="10" t="s">
        <v>159</v>
      </c>
      <c r="H24" s="162">
        <v>79.243341925771801</v>
      </c>
      <c r="I24" s="10" t="s">
        <v>159</v>
      </c>
      <c r="J24" s="162">
        <v>0</v>
      </c>
      <c r="K24" s="10" t="s">
        <v>179</v>
      </c>
      <c r="L24" s="162">
        <v>79.735727500657106</v>
      </c>
      <c r="M24" s="10" t="s">
        <v>159</v>
      </c>
      <c r="N24" s="162">
        <v>98.269220665253101</v>
      </c>
      <c r="O24" s="10" t="s">
        <v>159</v>
      </c>
      <c r="P24" s="162">
        <v>161.777772276164</v>
      </c>
      <c r="Q24" s="10" t="s">
        <v>159</v>
      </c>
      <c r="R24" s="162">
        <v>83.234802986287406</v>
      </c>
      <c r="S24" s="10" t="s">
        <v>181</v>
      </c>
    </row>
    <row r="25" spans="1:19" x14ac:dyDescent="0.25">
      <c r="A25" s="12" t="s">
        <v>192</v>
      </c>
      <c r="B25" s="162">
        <v>61.240020608744501</v>
      </c>
      <c r="C25" s="10" t="s">
        <v>159</v>
      </c>
      <c r="D25" s="162">
        <v>70.206442971519394</v>
      </c>
      <c r="E25" s="10" t="s">
        <v>159</v>
      </c>
      <c r="F25" s="162">
        <v>122.699634284596</v>
      </c>
      <c r="G25" s="10" t="s">
        <v>159</v>
      </c>
      <c r="H25" s="162">
        <v>82.389138508880706</v>
      </c>
      <c r="I25" s="10" t="s">
        <v>159</v>
      </c>
      <c r="J25" s="162">
        <v>0</v>
      </c>
      <c r="K25" s="10" t="s">
        <v>179</v>
      </c>
      <c r="L25" s="162">
        <v>83.607458871718407</v>
      </c>
      <c r="M25" s="10" t="s">
        <v>159</v>
      </c>
      <c r="N25" s="162">
        <v>103.26438055464</v>
      </c>
      <c r="O25" s="10" t="s">
        <v>159</v>
      </c>
      <c r="P25" s="162">
        <v>164.12757756732401</v>
      </c>
      <c r="Q25" s="10" t="s">
        <v>180</v>
      </c>
      <c r="R25" s="162">
        <v>86.433864387677602</v>
      </c>
      <c r="S25" s="10" t="s">
        <v>181</v>
      </c>
    </row>
    <row r="26" spans="1:19" x14ac:dyDescent="0.25">
      <c r="A26" s="12" t="s">
        <v>193</v>
      </c>
      <c r="B26" s="162">
        <v>55.5404698929162</v>
      </c>
      <c r="C26" s="10" t="s">
        <v>159</v>
      </c>
      <c r="D26" s="162">
        <v>61.4589844583653</v>
      </c>
      <c r="E26" s="10" t="s">
        <v>159</v>
      </c>
      <c r="F26" s="162">
        <v>128.31735907357401</v>
      </c>
      <c r="G26" s="10" t="s">
        <v>159</v>
      </c>
      <c r="H26" s="162">
        <v>72.982491864080103</v>
      </c>
      <c r="I26" s="10" t="s">
        <v>159</v>
      </c>
      <c r="J26" s="162">
        <v>50.553309216070197</v>
      </c>
      <c r="K26" s="10" t="s">
        <v>159</v>
      </c>
      <c r="L26" s="162">
        <v>78.416051229216194</v>
      </c>
      <c r="M26" s="10" t="s">
        <v>159</v>
      </c>
      <c r="N26" s="162">
        <v>91.521821244244407</v>
      </c>
      <c r="O26" s="10" t="s">
        <v>159</v>
      </c>
      <c r="P26" s="162">
        <v>155.06937306674999</v>
      </c>
      <c r="Q26" s="10" t="s">
        <v>159</v>
      </c>
      <c r="R26" s="162">
        <v>81.474596294652898</v>
      </c>
      <c r="S26" s="10" t="s">
        <v>159</v>
      </c>
    </row>
    <row r="27" spans="1:19" x14ac:dyDescent="0.25">
      <c r="A27" s="12" t="s">
        <v>194</v>
      </c>
      <c r="B27" s="162">
        <v>52.382066774458899</v>
      </c>
      <c r="C27" s="10" t="s">
        <v>159</v>
      </c>
      <c r="D27" s="162">
        <v>60.404552567345903</v>
      </c>
      <c r="E27" s="10" t="s">
        <v>159</v>
      </c>
      <c r="F27" s="162">
        <v>141.10128283226399</v>
      </c>
      <c r="G27" s="10" t="s">
        <v>159</v>
      </c>
      <c r="H27" s="162">
        <v>72.085083677705398</v>
      </c>
      <c r="I27" s="10" t="s">
        <v>159</v>
      </c>
      <c r="J27" s="162">
        <v>50.302857851449197</v>
      </c>
      <c r="K27" s="10" t="s">
        <v>159</v>
      </c>
      <c r="L27" s="162">
        <v>76.298075645216997</v>
      </c>
      <c r="M27" s="10" t="s">
        <v>159</v>
      </c>
      <c r="N27" s="162">
        <v>90.958743590465701</v>
      </c>
      <c r="O27" s="10" t="s">
        <v>159</v>
      </c>
      <c r="P27" s="162">
        <v>157.32679316322799</v>
      </c>
      <c r="Q27" s="10" t="s">
        <v>159</v>
      </c>
      <c r="R27" s="162">
        <v>81.057777890306497</v>
      </c>
      <c r="S27" s="10" t="s">
        <v>159</v>
      </c>
    </row>
    <row r="28" spans="1:19" x14ac:dyDescent="0.25">
      <c r="A28" s="12" t="s">
        <v>196</v>
      </c>
      <c r="B28" s="162">
        <v>49.118482695087998</v>
      </c>
      <c r="C28" s="10" t="s">
        <v>159</v>
      </c>
      <c r="D28" s="162">
        <v>64.037439516236404</v>
      </c>
      <c r="E28" s="10" t="s">
        <v>159</v>
      </c>
      <c r="F28" s="162">
        <v>151.72314183123601</v>
      </c>
      <c r="G28" s="10" t="s">
        <v>159</v>
      </c>
      <c r="H28" s="162">
        <v>75.407278627002</v>
      </c>
      <c r="I28" s="10" t="s">
        <v>159</v>
      </c>
      <c r="J28" s="162">
        <v>51.5268539074426</v>
      </c>
      <c r="K28" s="10" t="s">
        <v>159</v>
      </c>
      <c r="L28" s="162">
        <v>80.159814454449403</v>
      </c>
      <c r="M28" s="10" t="s">
        <v>159</v>
      </c>
      <c r="N28" s="162">
        <v>95.012392357609897</v>
      </c>
      <c r="O28" s="10" t="s">
        <v>159</v>
      </c>
      <c r="P28" s="162">
        <v>153.24963002866801</v>
      </c>
      <c r="Q28" s="10" t="s">
        <v>159</v>
      </c>
      <c r="R28" s="162">
        <v>83.670124785529197</v>
      </c>
      <c r="S28" s="10" t="s">
        <v>159</v>
      </c>
    </row>
    <row r="29" spans="1:19" x14ac:dyDescent="0.25">
      <c r="A29" s="12" t="s">
        <v>197</v>
      </c>
      <c r="B29" s="162">
        <v>43.786366431713901</v>
      </c>
      <c r="C29" s="10" t="s">
        <v>159</v>
      </c>
      <c r="D29" s="162">
        <v>58.130186647691701</v>
      </c>
      <c r="E29" s="10" t="s">
        <v>159</v>
      </c>
      <c r="F29" s="162">
        <v>133.65330771811199</v>
      </c>
      <c r="G29" s="10" t="s">
        <v>159</v>
      </c>
      <c r="H29" s="162">
        <v>68.331627172447497</v>
      </c>
      <c r="I29" s="10" t="s">
        <v>159</v>
      </c>
      <c r="J29" s="162">
        <v>47.064387716404703</v>
      </c>
      <c r="K29" s="10" t="s">
        <v>159</v>
      </c>
      <c r="L29" s="162">
        <v>74.270331794722495</v>
      </c>
      <c r="M29" s="10" t="s">
        <v>159</v>
      </c>
      <c r="N29" s="162">
        <v>85.283315078273802</v>
      </c>
      <c r="O29" s="10" t="s">
        <v>187</v>
      </c>
      <c r="P29" s="162">
        <v>141.12550755256601</v>
      </c>
      <c r="Q29" s="10" t="s">
        <v>159</v>
      </c>
      <c r="R29" s="162">
        <v>75.845720441529195</v>
      </c>
      <c r="S29" s="10" t="s">
        <v>159</v>
      </c>
    </row>
    <row r="30" spans="1:19" x14ac:dyDescent="0.25">
      <c r="A30" s="12" t="s">
        <v>199</v>
      </c>
      <c r="B30" s="162">
        <v>40.130106717551698</v>
      </c>
      <c r="C30" s="10" t="s">
        <v>159</v>
      </c>
      <c r="D30" s="162">
        <v>59.450800083132101</v>
      </c>
      <c r="E30" s="10" t="s">
        <v>159</v>
      </c>
      <c r="F30" s="162">
        <v>146.972443402441</v>
      </c>
      <c r="G30" s="10" t="s">
        <v>159</v>
      </c>
      <c r="H30" s="162">
        <v>69.665307998944101</v>
      </c>
      <c r="I30" s="10" t="s">
        <v>159</v>
      </c>
      <c r="J30" s="162">
        <v>47.3927986105084</v>
      </c>
      <c r="K30" s="10" t="s">
        <v>159</v>
      </c>
      <c r="L30" s="162">
        <v>74.5887593354838</v>
      </c>
      <c r="M30" s="10" t="s">
        <v>159</v>
      </c>
      <c r="N30" s="162">
        <v>84.295246765612802</v>
      </c>
      <c r="O30" s="10" t="s">
        <v>159</v>
      </c>
      <c r="P30" s="162">
        <v>132.530806107514</v>
      </c>
      <c r="Q30" s="10" t="s">
        <v>228</v>
      </c>
      <c r="R30" s="162">
        <v>75.441146680913405</v>
      </c>
      <c r="S30" s="10" t="s">
        <v>201</v>
      </c>
    </row>
    <row r="31" spans="1:19" x14ac:dyDescent="0.25">
      <c r="A31" s="12" t="s">
        <v>200</v>
      </c>
      <c r="B31" s="162">
        <v>47.021556302053099</v>
      </c>
      <c r="C31" s="10" t="s">
        <v>198</v>
      </c>
      <c r="D31" s="162">
        <v>76.026988305093298</v>
      </c>
      <c r="E31" s="10" t="s">
        <v>198</v>
      </c>
      <c r="F31" s="162">
        <v>151.22630329453401</v>
      </c>
      <c r="G31" s="10" t="s">
        <v>159</v>
      </c>
      <c r="H31" s="162">
        <v>82.103096833867397</v>
      </c>
      <c r="I31" s="10" t="s">
        <v>198</v>
      </c>
      <c r="J31" s="162">
        <v>56.122873590212997</v>
      </c>
      <c r="K31" s="10" t="s">
        <v>198</v>
      </c>
      <c r="L31" s="162">
        <v>88.409722939087999</v>
      </c>
      <c r="M31" s="10" t="s">
        <v>198</v>
      </c>
      <c r="N31" s="162">
        <v>100.70463907784099</v>
      </c>
      <c r="O31" s="10" t="s">
        <v>198</v>
      </c>
      <c r="P31" s="162">
        <v>142.165919353612</v>
      </c>
      <c r="Q31" s="10" t="s">
        <v>201</v>
      </c>
      <c r="R31" s="162">
        <v>89.530293922688898</v>
      </c>
      <c r="S31" s="10" t="s">
        <v>201</v>
      </c>
    </row>
    <row r="32" spans="1:19" x14ac:dyDescent="0.25">
      <c r="A32" s="15" t="s">
        <v>203</v>
      </c>
      <c r="B32" s="163">
        <v>44.498061387398401</v>
      </c>
      <c r="C32" s="14" t="s">
        <v>159</v>
      </c>
      <c r="D32" s="163">
        <v>74.185563213987905</v>
      </c>
      <c r="E32" s="14" t="s">
        <v>159</v>
      </c>
      <c r="F32" s="163">
        <v>145.61474854276801</v>
      </c>
      <c r="G32" s="14" t="s">
        <v>229</v>
      </c>
      <c r="H32" s="163">
        <v>83.5632529518045</v>
      </c>
      <c r="I32" s="14" t="s">
        <v>159</v>
      </c>
      <c r="J32" s="163">
        <v>57.244056572574102</v>
      </c>
      <c r="K32" s="14" t="s">
        <v>159</v>
      </c>
      <c r="L32" s="163">
        <v>95.044687605491006</v>
      </c>
      <c r="M32" s="14" t="s">
        <v>159</v>
      </c>
      <c r="N32" s="163">
        <v>98.868462998982395</v>
      </c>
      <c r="O32" s="14" t="s">
        <v>159</v>
      </c>
      <c r="P32" s="163">
        <v>143.39826029673799</v>
      </c>
      <c r="Q32" s="14" t="s">
        <v>159</v>
      </c>
      <c r="R32" s="163">
        <v>89.020386588061896</v>
      </c>
      <c r="S32" s="14" t="s">
        <v>159</v>
      </c>
    </row>
    <row r="34" spans="1:2" x14ac:dyDescent="0.25">
      <c r="A34" s="16" t="s">
        <v>204</v>
      </c>
      <c r="B34" s="16" t="s">
        <v>230</v>
      </c>
    </row>
    <row r="36" spans="1:2" x14ac:dyDescent="0.25">
      <c r="B36" s="16" t="s">
        <v>369</v>
      </c>
    </row>
    <row r="37" spans="1:2" x14ac:dyDescent="0.25">
      <c r="B37" s="16" t="s">
        <v>370</v>
      </c>
    </row>
    <row r="38" spans="1:2" x14ac:dyDescent="0.25">
      <c r="B38" s="16" t="s">
        <v>371</v>
      </c>
    </row>
    <row r="39" spans="1:2" x14ac:dyDescent="0.25">
      <c r="B39" s="16" t="s">
        <v>372</v>
      </c>
    </row>
    <row r="40" spans="1:2" x14ac:dyDescent="0.25">
      <c r="B40" s="16" t="s">
        <v>373</v>
      </c>
    </row>
    <row r="42" spans="1:2" x14ac:dyDescent="0.25">
      <c r="B42" s="16" t="s">
        <v>210</v>
      </c>
    </row>
    <row r="43" spans="1:2" x14ac:dyDescent="0.25">
      <c r="B43" s="16" t="s">
        <v>211</v>
      </c>
    </row>
    <row r="44" spans="1:2" x14ac:dyDescent="0.25">
      <c r="B44" s="16" t="s">
        <v>212</v>
      </c>
    </row>
    <row r="47" spans="1:2" x14ac:dyDescent="0.25">
      <c r="A47" s="17" t="str">
        <f>HYPERLINK("#'LOTTERIES 13'!A2", "&lt;&lt;&lt; Previous table")</f>
        <v>&lt;&lt;&lt; Previous table</v>
      </c>
    </row>
    <row r="48" spans="1:2" x14ac:dyDescent="0.25">
      <c r="A48" s="17" t="str">
        <f>HYPERLINK("#'LOTTERIES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Q48"/>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s>
  <sheetData>
    <row r="1" spans="1:17" x14ac:dyDescent="0.25">
      <c r="A1" s="8" t="str">
        <f>HYPERLINK("#'INDEX'!B80", "Link to index")</f>
        <v>Link to index</v>
      </c>
    </row>
    <row r="2" spans="1:17" ht="15.75" customHeight="1" x14ac:dyDescent="0.25">
      <c r="A2" s="287" t="s">
        <v>377</v>
      </c>
      <c r="B2" s="286"/>
      <c r="C2" s="286"/>
      <c r="D2" s="286"/>
      <c r="E2" s="286"/>
      <c r="F2" s="286"/>
      <c r="G2" s="286"/>
      <c r="H2" s="286"/>
      <c r="I2" s="286"/>
      <c r="J2" s="286"/>
      <c r="K2" s="286"/>
      <c r="L2" s="286"/>
      <c r="M2" s="286"/>
      <c r="N2" s="286"/>
      <c r="O2" s="286"/>
      <c r="P2" s="286"/>
      <c r="Q2" s="286"/>
    </row>
    <row r="3" spans="1:17" ht="15.75" customHeight="1" x14ac:dyDescent="0.25">
      <c r="A3" s="287" t="s">
        <v>98</v>
      </c>
      <c r="B3" s="286"/>
      <c r="C3" s="286"/>
      <c r="D3" s="286"/>
      <c r="E3" s="286"/>
      <c r="F3" s="286"/>
      <c r="G3" s="286"/>
      <c r="H3" s="286"/>
      <c r="I3" s="286"/>
      <c r="J3" s="286"/>
      <c r="K3" s="286"/>
      <c r="L3" s="286"/>
      <c r="M3" s="286"/>
      <c r="N3" s="286"/>
      <c r="O3" s="286"/>
      <c r="P3" s="286"/>
      <c r="Q3" s="286"/>
    </row>
    <row r="4" spans="1:17" ht="15.75" customHeight="1" x14ac:dyDescent="0.25"/>
    <row r="5" spans="1:17"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row>
    <row r="6" spans="1:17" x14ac:dyDescent="0.25">
      <c r="A6" s="288" t="s">
        <v>225</v>
      </c>
      <c r="B6" s="288"/>
      <c r="C6" s="288"/>
      <c r="D6" s="288"/>
      <c r="E6" s="288"/>
      <c r="F6" s="288"/>
      <c r="G6" s="288"/>
      <c r="H6" s="288"/>
      <c r="I6" s="288"/>
      <c r="J6" s="288"/>
      <c r="K6" s="288"/>
      <c r="L6" s="288"/>
      <c r="M6" s="288"/>
      <c r="N6" s="288"/>
      <c r="O6" s="288"/>
      <c r="P6" s="288"/>
      <c r="Q6" s="288"/>
    </row>
    <row r="7" spans="1:17" x14ac:dyDescent="0.25">
      <c r="A7" s="12" t="s">
        <v>170</v>
      </c>
      <c r="B7" s="164">
        <v>0</v>
      </c>
      <c r="C7" s="10" t="s">
        <v>179</v>
      </c>
      <c r="D7" s="164">
        <v>42.585563715909899</v>
      </c>
      <c r="E7" s="10" t="s">
        <v>159</v>
      </c>
      <c r="F7" s="164">
        <v>58.954990948248998</v>
      </c>
      <c r="G7" s="10" t="s">
        <v>159</v>
      </c>
      <c r="H7" s="164">
        <v>57.3288057003641</v>
      </c>
      <c r="I7" s="10" t="s">
        <v>159</v>
      </c>
      <c r="J7" s="164">
        <v>0</v>
      </c>
      <c r="K7" s="10" t="s">
        <v>179</v>
      </c>
      <c r="L7" s="164">
        <v>43.285074388097897</v>
      </c>
      <c r="M7" s="10" t="s">
        <v>159</v>
      </c>
      <c r="N7" s="164">
        <v>57.760057639132299</v>
      </c>
      <c r="O7" s="10" t="s">
        <v>159</v>
      </c>
      <c r="P7" s="164">
        <v>50.446703709994402</v>
      </c>
      <c r="Q7" s="10" t="s">
        <v>159</v>
      </c>
    </row>
    <row r="8" spans="1:17" x14ac:dyDescent="0.25">
      <c r="A8" s="12" t="s">
        <v>171</v>
      </c>
      <c r="B8" s="164">
        <v>0</v>
      </c>
      <c r="C8" s="10" t="s">
        <v>179</v>
      </c>
      <c r="D8" s="164">
        <v>39.310722582074398</v>
      </c>
      <c r="E8" s="10" t="s">
        <v>159</v>
      </c>
      <c r="F8" s="164">
        <v>57.234599614681599</v>
      </c>
      <c r="G8" s="10" t="s">
        <v>159</v>
      </c>
      <c r="H8" s="164">
        <v>52.969393047529302</v>
      </c>
      <c r="I8" s="10" t="s">
        <v>159</v>
      </c>
      <c r="J8" s="164">
        <v>0</v>
      </c>
      <c r="K8" s="10" t="s">
        <v>179</v>
      </c>
      <c r="L8" s="164">
        <v>39.9961615967757</v>
      </c>
      <c r="M8" s="10" t="s">
        <v>159</v>
      </c>
      <c r="N8" s="164">
        <v>55.427999419485197</v>
      </c>
      <c r="O8" s="10" t="s">
        <v>159</v>
      </c>
      <c r="P8" s="164">
        <v>52.2398799815088</v>
      </c>
      <c r="Q8" s="10" t="s">
        <v>159</v>
      </c>
    </row>
    <row r="9" spans="1:17" x14ac:dyDescent="0.25">
      <c r="A9" s="12" t="s">
        <v>172</v>
      </c>
      <c r="B9" s="164">
        <v>0</v>
      </c>
      <c r="C9" s="10" t="s">
        <v>179</v>
      </c>
      <c r="D9" s="164">
        <v>39.281468455244401</v>
      </c>
      <c r="E9" s="10" t="s">
        <v>159</v>
      </c>
      <c r="F9" s="164">
        <v>44.9997984602362</v>
      </c>
      <c r="G9" s="10" t="s">
        <v>159</v>
      </c>
      <c r="H9" s="164">
        <v>53.6633669116558</v>
      </c>
      <c r="I9" s="10" t="s">
        <v>159</v>
      </c>
      <c r="J9" s="164">
        <v>0</v>
      </c>
      <c r="K9" s="10" t="s">
        <v>179</v>
      </c>
      <c r="L9" s="164">
        <v>29.268490667679501</v>
      </c>
      <c r="M9" s="10" t="s">
        <v>159</v>
      </c>
      <c r="N9" s="164">
        <v>51.949795072268998</v>
      </c>
      <c r="O9" s="10" t="s">
        <v>159</v>
      </c>
      <c r="P9" s="164">
        <v>55.756358442090303</v>
      </c>
      <c r="Q9" s="10" t="s">
        <v>159</v>
      </c>
    </row>
    <row r="10" spans="1:17" x14ac:dyDescent="0.25">
      <c r="A10" s="12" t="s">
        <v>173</v>
      </c>
      <c r="B10" s="164">
        <v>0</v>
      </c>
      <c r="C10" s="10" t="s">
        <v>179</v>
      </c>
      <c r="D10" s="164">
        <v>40.1795769964085</v>
      </c>
      <c r="E10" s="10" t="s">
        <v>159</v>
      </c>
      <c r="F10" s="164">
        <v>41.404923599320902</v>
      </c>
      <c r="G10" s="10" t="s">
        <v>159</v>
      </c>
      <c r="H10" s="164">
        <v>30.0439256290354</v>
      </c>
      <c r="I10" s="10" t="s">
        <v>159</v>
      </c>
      <c r="J10" s="164">
        <v>0</v>
      </c>
      <c r="K10" s="10" t="s">
        <v>179</v>
      </c>
      <c r="L10" s="164">
        <v>30.014620747607001</v>
      </c>
      <c r="M10" s="10" t="s">
        <v>159</v>
      </c>
      <c r="N10" s="164">
        <v>48.482638618008899</v>
      </c>
      <c r="O10" s="10" t="s">
        <v>159</v>
      </c>
      <c r="P10" s="164">
        <v>57.9660360480826</v>
      </c>
      <c r="Q10" s="10" t="s">
        <v>159</v>
      </c>
    </row>
    <row r="11" spans="1:17" x14ac:dyDescent="0.25">
      <c r="A11" s="12" t="s">
        <v>174</v>
      </c>
      <c r="B11" s="164">
        <v>0</v>
      </c>
      <c r="C11" s="10" t="s">
        <v>179</v>
      </c>
      <c r="D11" s="164">
        <v>19.191373393352698</v>
      </c>
      <c r="E11" s="10" t="s">
        <v>159</v>
      </c>
      <c r="F11" s="164">
        <v>38.013380710009898</v>
      </c>
      <c r="G11" s="10" t="s">
        <v>159</v>
      </c>
      <c r="H11" s="164">
        <v>29.349379717155799</v>
      </c>
      <c r="I11" s="10" t="s">
        <v>159</v>
      </c>
      <c r="J11" s="164">
        <v>0</v>
      </c>
      <c r="K11" s="10" t="s">
        <v>179</v>
      </c>
      <c r="L11" s="164">
        <v>29.243945904229001</v>
      </c>
      <c r="M11" s="10" t="s">
        <v>159</v>
      </c>
      <c r="N11" s="164">
        <v>50.215512084741903</v>
      </c>
      <c r="O11" s="10" t="s">
        <v>159</v>
      </c>
      <c r="P11" s="164">
        <v>60.519780067281403</v>
      </c>
      <c r="Q11" s="10" t="s">
        <v>159</v>
      </c>
    </row>
    <row r="12" spans="1:17" x14ac:dyDescent="0.25">
      <c r="A12" s="12" t="s">
        <v>175</v>
      </c>
      <c r="B12" s="164">
        <v>0</v>
      </c>
      <c r="C12" s="10" t="s">
        <v>179</v>
      </c>
      <c r="D12" s="164">
        <v>18.059659937063799</v>
      </c>
      <c r="E12" s="10" t="s">
        <v>159</v>
      </c>
      <c r="F12" s="164">
        <v>33.1971289550794</v>
      </c>
      <c r="G12" s="10" t="s">
        <v>159</v>
      </c>
      <c r="H12" s="164">
        <v>28.789774461769301</v>
      </c>
      <c r="I12" s="10" t="s">
        <v>159</v>
      </c>
      <c r="J12" s="164">
        <v>0</v>
      </c>
      <c r="K12" s="10" t="s">
        <v>179</v>
      </c>
      <c r="L12" s="164">
        <v>28.607215417944001</v>
      </c>
      <c r="M12" s="10" t="s">
        <v>159</v>
      </c>
      <c r="N12" s="164">
        <v>49.5863114204966</v>
      </c>
      <c r="O12" s="10" t="s">
        <v>159</v>
      </c>
      <c r="P12" s="164">
        <v>59.556377609543503</v>
      </c>
      <c r="Q12" s="10" t="s">
        <v>159</v>
      </c>
    </row>
    <row r="13" spans="1:17" x14ac:dyDescent="0.25">
      <c r="A13" s="12" t="s">
        <v>176</v>
      </c>
      <c r="B13" s="164">
        <v>0</v>
      </c>
      <c r="C13" s="10" t="s">
        <v>179</v>
      </c>
      <c r="D13" s="164">
        <v>21.846331213955999</v>
      </c>
      <c r="E13" s="10" t="s">
        <v>159</v>
      </c>
      <c r="F13" s="164">
        <v>36.299765807962501</v>
      </c>
      <c r="G13" s="10" t="s">
        <v>159</v>
      </c>
      <c r="H13" s="164">
        <v>30.761162628351698</v>
      </c>
      <c r="I13" s="10" t="s">
        <v>159</v>
      </c>
      <c r="J13" s="164">
        <v>0</v>
      </c>
      <c r="K13" s="10" t="s">
        <v>179</v>
      </c>
      <c r="L13" s="164">
        <v>30.407126291311702</v>
      </c>
      <c r="M13" s="10" t="s">
        <v>159</v>
      </c>
      <c r="N13" s="164">
        <v>57.432181007878697</v>
      </c>
      <c r="O13" s="10" t="s">
        <v>159</v>
      </c>
      <c r="P13" s="164">
        <v>61.176132397026798</v>
      </c>
      <c r="Q13" s="10" t="s">
        <v>159</v>
      </c>
    </row>
    <row r="14" spans="1:17" x14ac:dyDescent="0.25">
      <c r="A14" s="12" t="s">
        <v>177</v>
      </c>
      <c r="B14" s="164">
        <v>0</v>
      </c>
      <c r="C14" s="10" t="s">
        <v>179</v>
      </c>
      <c r="D14" s="164">
        <v>21.659114541574201</v>
      </c>
      <c r="E14" s="10" t="s">
        <v>159</v>
      </c>
      <c r="F14" s="164">
        <v>31.986831665272099</v>
      </c>
      <c r="G14" s="10" t="s">
        <v>159</v>
      </c>
      <c r="H14" s="164">
        <v>28.333508501687501</v>
      </c>
      <c r="I14" s="10" t="s">
        <v>159</v>
      </c>
      <c r="J14" s="164">
        <v>0</v>
      </c>
      <c r="K14" s="10" t="s">
        <v>179</v>
      </c>
      <c r="L14" s="164">
        <v>32.130562021346897</v>
      </c>
      <c r="M14" s="10" t="s">
        <v>159</v>
      </c>
      <c r="N14" s="164">
        <v>56.929055769250397</v>
      </c>
      <c r="O14" s="10" t="s">
        <v>159</v>
      </c>
      <c r="P14" s="164">
        <v>60.279648314280003</v>
      </c>
      <c r="Q14" s="10" t="s">
        <v>159</v>
      </c>
    </row>
    <row r="15" spans="1:17" x14ac:dyDescent="0.25">
      <c r="A15" s="12" t="s">
        <v>178</v>
      </c>
      <c r="B15" s="164">
        <v>28.428128446858501</v>
      </c>
      <c r="C15" s="10" t="s">
        <v>159</v>
      </c>
      <c r="D15" s="164">
        <v>22.239444615966502</v>
      </c>
      <c r="E15" s="10" t="s">
        <v>159</v>
      </c>
      <c r="F15" s="164">
        <v>29.747225647348898</v>
      </c>
      <c r="G15" s="10" t="s">
        <v>159</v>
      </c>
      <c r="H15" s="164">
        <v>26.953393792449798</v>
      </c>
      <c r="I15" s="10" t="s">
        <v>159</v>
      </c>
      <c r="J15" s="164">
        <v>0</v>
      </c>
      <c r="K15" s="10" t="s">
        <v>179</v>
      </c>
      <c r="L15" s="164">
        <v>30.806904971465901</v>
      </c>
      <c r="M15" s="10" t="s">
        <v>159</v>
      </c>
      <c r="N15" s="164">
        <v>59.0424199210495</v>
      </c>
      <c r="O15" s="10" t="s">
        <v>159</v>
      </c>
      <c r="P15" s="164">
        <v>62.3932476135152</v>
      </c>
      <c r="Q15" s="10" t="s">
        <v>159</v>
      </c>
    </row>
    <row r="16" spans="1:17" x14ac:dyDescent="0.25">
      <c r="A16" s="12" t="s">
        <v>182</v>
      </c>
      <c r="B16" s="164">
        <v>23.588093036489099</v>
      </c>
      <c r="C16" s="10" t="s">
        <v>159</v>
      </c>
      <c r="D16" s="164">
        <v>21.565914447578798</v>
      </c>
      <c r="E16" s="10" t="s">
        <v>159</v>
      </c>
      <c r="F16" s="164">
        <v>27.311603650586701</v>
      </c>
      <c r="G16" s="10" t="s">
        <v>159</v>
      </c>
      <c r="H16" s="164">
        <v>24.0842914322917</v>
      </c>
      <c r="I16" s="10" t="s">
        <v>159</v>
      </c>
      <c r="J16" s="164">
        <v>0</v>
      </c>
      <c r="K16" s="10" t="s">
        <v>179</v>
      </c>
      <c r="L16" s="164">
        <v>28.700190994479499</v>
      </c>
      <c r="M16" s="10" t="s">
        <v>159</v>
      </c>
      <c r="N16" s="164">
        <v>59.293215959598498</v>
      </c>
      <c r="O16" s="10" t="s">
        <v>159</v>
      </c>
      <c r="P16" s="164">
        <v>60.723763183144797</v>
      </c>
      <c r="Q16" s="10" t="s">
        <v>159</v>
      </c>
    </row>
    <row r="17" spans="1:17" x14ac:dyDescent="0.25">
      <c r="A17" s="12" t="s">
        <v>183</v>
      </c>
      <c r="B17" s="164">
        <v>23.151750972762599</v>
      </c>
      <c r="C17" s="10" t="s">
        <v>159</v>
      </c>
      <c r="D17" s="164">
        <v>20.346990772620799</v>
      </c>
      <c r="E17" s="10" t="s">
        <v>159</v>
      </c>
      <c r="F17" s="164">
        <v>23.808583464981599</v>
      </c>
      <c r="G17" s="10" t="s">
        <v>159</v>
      </c>
      <c r="H17" s="164">
        <v>22.577167549151699</v>
      </c>
      <c r="I17" s="10" t="s">
        <v>159</v>
      </c>
      <c r="J17" s="164">
        <v>0</v>
      </c>
      <c r="K17" s="10" t="s">
        <v>179</v>
      </c>
      <c r="L17" s="164">
        <v>28.140243902439</v>
      </c>
      <c r="M17" s="10" t="s">
        <v>159</v>
      </c>
      <c r="N17" s="164">
        <v>57.530835368237199</v>
      </c>
      <c r="O17" s="10" t="s">
        <v>159</v>
      </c>
      <c r="P17" s="164">
        <v>60.589382123575298</v>
      </c>
      <c r="Q17" s="10" t="s">
        <v>159</v>
      </c>
    </row>
    <row r="18" spans="1:17" x14ac:dyDescent="0.25">
      <c r="A18" s="12" t="s">
        <v>184</v>
      </c>
      <c r="B18" s="164">
        <v>24.556073443662399</v>
      </c>
      <c r="C18" s="10" t="s">
        <v>159</v>
      </c>
      <c r="D18" s="164">
        <v>18.906440807372299</v>
      </c>
      <c r="E18" s="10" t="s">
        <v>159</v>
      </c>
      <c r="F18" s="164">
        <v>23.252679133795802</v>
      </c>
      <c r="G18" s="10" t="s">
        <v>159</v>
      </c>
      <c r="H18" s="164">
        <v>22.056471680071098</v>
      </c>
      <c r="I18" s="10" t="s">
        <v>159</v>
      </c>
      <c r="J18" s="164">
        <v>0</v>
      </c>
      <c r="K18" s="10" t="s">
        <v>179</v>
      </c>
      <c r="L18" s="164">
        <v>30.4268171257883</v>
      </c>
      <c r="M18" s="10" t="s">
        <v>159</v>
      </c>
      <c r="N18" s="164">
        <v>22.030452570129398</v>
      </c>
      <c r="O18" s="10" t="s">
        <v>159</v>
      </c>
      <c r="P18" s="164">
        <v>58.651219908109901</v>
      </c>
      <c r="Q18" s="10" t="s">
        <v>159</v>
      </c>
    </row>
    <row r="19" spans="1:17" x14ac:dyDescent="0.25">
      <c r="A19" s="12" t="s">
        <v>185</v>
      </c>
      <c r="B19" s="164">
        <v>25.050170302862899</v>
      </c>
      <c r="C19" s="10" t="s">
        <v>159</v>
      </c>
      <c r="D19" s="164">
        <v>17.459744914586398</v>
      </c>
      <c r="E19" s="10" t="s">
        <v>159</v>
      </c>
      <c r="F19" s="164">
        <v>20.7238660958309</v>
      </c>
      <c r="G19" s="10" t="s">
        <v>159</v>
      </c>
      <c r="H19" s="164">
        <v>24.383667458953799</v>
      </c>
      <c r="I19" s="10" t="s">
        <v>159</v>
      </c>
      <c r="J19" s="164">
        <v>0</v>
      </c>
      <c r="K19" s="10" t="s">
        <v>179</v>
      </c>
      <c r="L19" s="164">
        <v>29.5927358167311</v>
      </c>
      <c r="M19" s="10" t="s">
        <v>159</v>
      </c>
      <c r="N19" s="164">
        <v>22.312984353766101</v>
      </c>
      <c r="O19" s="10" t="s">
        <v>159</v>
      </c>
      <c r="P19" s="164">
        <v>57.3198021899087</v>
      </c>
      <c r="Q19" s="10" t="s">
        <v>159</v>
      </c>
    </row>
    <row r="20" spans="1:17" x14ac:dyDescent="0.25">
      <c r="A20" s="12" t="s">
        <v>186</v>
      </c>
      <c r="B20" s="164">
        <v>23.269308396124899</v>
      </c>
      <c r="C20" s="10" t="s">
        <v>159</v>
      </c>
      <c r="D20" s="164">
        <v>20.295163055089802</v>
      </c>
      <c r="E20" s="10" t="s">
        <v>159</v>
      </c>
      <c r="F20" s="164">
        <v>18.637308301009199</v>
      </c>
      <c r="G20" s="10" t="s">
        <v>159</v>
      </c>
      <c r="H20" s="164">
        <v>23.648067495154098</v>
      </c>
      <c r="I20" s="10" t="s">
        <v>159</v>
      </c>
      <c r="J20" s="164">
        <v>0</v>
      </c>
      <c r="K20" s="10" t="s">
        <v>179</v>
      </c>
      <c r="L20" s="164">
        <v>29.3219494676846</v>
      </c>
      <c r="M20" s="10" t="s">
        <v>159</v>
      </c>
      <c r="N20" s="164">
        <v>22.824361624828001</v>
      </c>
      <c r="O20" s="10" t="s">
        <v>159</v>
      </c>
      <c r="P20" s="164">
        <v>64.133138190476501</v>
      </c>
      <c r="Q20" s="10" t="s">
        <v>159</v>
      </c>
    </row>
    <row r="21" spans="1:17" x14ac:dyDescent="0.25">
      <c r="A21" s="12" t="s">
        <v>188</v>
      </c>
      <c r="B21" s="164">
        <v>24.981739796554599</v>
      </c>
      <c r="C21" s="10" t="s">
        <v>159</v>
      </c>
      <c r="D21" s="164">
        <v>20.641934634343599</v>
      </c>
      <c r="E21" s="10" t="s">
        <v>159</v>
      </c>
      <c r="F21" s="164">
        <v>18.831542361668799</v>
      </c>
      <c r="G21" s="10" t="s">
        <v>159</v>
      </c>
      <c r="H21" s="164">
        <v>24.305494636096</v>
      </c>
      <c r="I21" s="10" t="s">
        <v>159</v>
      </c>
      <c r="J21" s="164">
        <v>0</v>
      </c>
      <c r="K21" s="10" t="s">
        <v>179</v>
      </c>
      <c r="L21" s="164">
        <v>26.1328429733645</v>
      </c>
      <c r="M21" s="10" t="s">
        <v>159</v>
      </c>
      <c r="N21" s="164">
        <v>22.786589284946899</v>
      </c>
      <c r="O21" s="10" t="s">
        <v>159</v>
      </c>
      <c r="P21" s="164">
        <v>65.379361601036194</v>
      </c>
      <c r="Q21" s="10" t="s">
        <v>159</v>
      </c>
    </row>
    <row r="22" spans="1:17" x14ac:dyDescent="0.25">
      <c r="A22" s="12" t="s">
        <v>189</v>
      </c>
      <c r="B22" s="164">
        <v>25.610807226918599</v>
      </c>
      <c r="C22" s="10" t="s">
        <v>159</v>
      </c>
      <c r="D22" s="164">
        <v>5.81648314981648</v>
      </c>
      <c r="E22" s="10" t="s">
        <v>181</v>
      </c>
      <c r="F22" s="164">
        <v>23.607127912756599</v>
      </c>
      <c r="G22" s="10" t="s">
        <v>159</v>
      </c>
      <c r="H22" s="164">
        <v>24.240485852280099</v>
      </c>
      <c r="I22" s="10" t="s">
        <v>159</v>
      </c>
      <c r="J22" s="164">
        <v>0</v>
      </c>
      <c r="K22" s="10" t="s">
        <v>179</v>
      </c>
      <c r="L22" s="164">
        <v>30.067386647625799</v>
      </c>
      <c r="M22" s="10" t="s">
        <v>159</v>
      </c>
      <c r="N22" s="164">
        <v>22.930536434457299</v>
      </c>
      <c r="O22" s="10" t="s">
        <v>159</v>
      </c>
      <c r="P22" s="164">
        <v>65.3230360913509</v>
      </c>
      <c r="Q22" s="10" t="s">
        <v>159</v>
      </c>
    </row>
    <row r="23" spans="1:17" x14ac:dyDescent="0.25">
      <c r="A23" s="12" t="s">
        <v>190</v>
      </c>
      <c r="B23" s="164">
        <v>26.781561773310301</v>
      </c>
      <c r="C23" s="10" t="s">
        <v>159</v>
      </c>
      <c r="D23" s="164">
        <v>17.274269509582201</v>
      </c>
      <c r="E23" s="10" t="s">
        <v>159</v>
      </c>
      <c r="F23" s="164">
        <v>27.274413423906601</v>
      </c>
      <c r="G23" s="10" t="s">
        <v>159</v>
      </c>
      <c r="H23" s="164">
        <v>22.6304292012872</v>
      </c>
      <c r="I23" s="10" t="s">
        <v>159</v>
      </c>
      <c r="J23" s="164">
        <v>0</v>
      </c>
      <c r="K23" s="10" t="s">
        <v>179</v>
      </c>
      <c r="L23" s="164">
        <v>29.9719386232014</v>
      </c>
      <c r="M23" s="10" t="s">
        <v>159</v>
      </c>
      <c r="N23" s="164">
        <v>21.922070115355499</v>
      </c>
      <c r="O23" s="10" t="s">
        <v>159</v>
      </c>
      <c r="P23" s="164">
        <v>65.761270444956494</v>
      </c>
      <c r="Q23" s="10" t="s">
        <v>159</v>
      </c>
    </row>
    <row r="24" spans="1:17" x14ac:dyDescent="0.25">
      <c r="A24" s="12" t="s">
        <v>191</v>
      </c>
      <c r="B24" s="164">
        <v>26.3961589154585</v>
      </c>
      <c r="C24" s="10" t="s">
        <v>159</v>
      </c>
      <c r="D24" s="164">
        <v>18.5405956699962</v>
      </c>
      <c r="E24" s="10" t="s">
        <v>159</v>
      </c>
      <c r="F24" s="164">
        <v>29.6585303740307</v>
      </c>
      <c r="G24" s="10" t="s">
        <v>159</v>
      </c>
      <c r="H24" s="164">
        <v>23.473616636754201</v>
      </c>
      <c r="I24" s="10" t="s">
        <v>159</v>
      </c>
      <c r="J24" s="164">
        <v>0</v>
      </c>
      <c r="K24" s="10" t="s">
        <v>179</v>
      </c>
      <c r="L24" s="164">
        <v>32.570445668143897</v>
      </c>
      <c r="M24" s="10" t="s">
        <v>159</v>
      </c>
      <c r="N24" s="164">
        <v>23.370764796795299</v>
      </c>
      <c r="O24" s="10" t="s">
        <v>159</v>
      </c>
      <c r="P24" s="164">
        <v>64.170742414564103</v>
      </c>
      <c r="Q24" s="10" t="s">
        <v>159</v>
      </c>
    </row>
    <row r="25" spans="1:17" x14ac:dyDescent="0.25">
      <c r="A25" s="12" t="s">
        <v>192</v>
      </c>
      <c r="B25" s="164">
        <v>28.269559245628599</v>
      </c>
      <c r="C25" s="10" t="s">
        <v>159</v>
      </c>
      <c r="D25" s="164">
        <v>19.0217713198371</v>
      </c>
      <c r="E25" s="10" t="s">
        <v>159</v>
      </c>
      <c r="F25" s="164">
        <v>35.919328174392398</v>
      </c>
      <c r="G25" s="10" t="s">
        <v>159</v>
      </c>
      <c r="H25" s="164">
        <v>24.589794935331501</v>
      </c>
      <c r="I25" s="10" t="s">
        <v>159</v>
      </c>
      <c r="J25" s="164">
        <v>0</v>
      </c>
      <c r="K25" s="10" t="s">
        <v>179</v>
      </c>
      <c r="L25" s="164">
        <v>35.673162824824601</v>
      </c>
      <c r="M25" s="10" t="s">
        <v>159</v>
      </c>
      <c r="N25" s="164">
        <v>26.846485990954999</v>
      </c>
      <c r="O25" s="10" t="s">
        <v>159</v>
      </c>
      <c r="P25" s="164">
        <v>65.064353267439401</v>
      </c>
      <c r="Q25" s="10" t="s">
        <v>180</v>
      </c>
    </row>
    <row r="26" spans="1:17" x14ac:dyDescent="0.25">
      <c r="A26" s="12" t="s">
        <v>193</v>
      </c>
      <c r="B26" s="164">
        <v>27.6312433968451</v>
      </c>
      <c r="C26" s="10" t="s">
        <v>159</v>
      </c>
      <c r="D26" s="164">
        <v>17.0554052628971</v>
      </c>
      <c r="E26" s="10" t="s">
        <v>159</v>
      </c>
      <c r="F26" s="164">
        <v>36.056199629266203</v>
      </c>
      <c r="G26" s="10" t="s">
        <v>159</v>
      </c>
      <c r="H26" s="164">
        <v>22.648585005942099</v>
      </c>
      <c r="I26" s="10" t="s">
        <v>159</v>
      </c>
      <c r="J26" s="164">
        <v>15.8610825876485</v>
      </c>
      <c r="K26" s="10" t="s">
        <v>159</v>
      </c>
      <c r="L26" s="164">
        <v>34.449687632680302</v>
      </c>
      <c r="M26" s="10" t="s">
        <v>159</v>
      </c>
      <c r="N26" s="164">
        <v>25.0064770184614</v>
      </c>
      <c r="O26" s="10" t="s">
        <v>159</v>
      </c>
      <c r="P26" s="164">
        <v>61.356399098960502</v>
      </c>
      <c r="Q26" s="10" t="s">
        <v>159</v>
      </c>
    </row>
    <row r="27" spans="1:17" x14ac:dyDescent="0.25">
      <c r="A27" s="12" t="s">
        <v>194</v>
      </c>
      <c r="B27" s="164">
        <v>29.680750607759201</v>
      </c>
      <c r="C27" s="10" t="s">
        <v>159</v>
      </c>
      <c r="D27" s="164">
        <v>15.7810634186587</v>
      </c>
      <c r="E27" s="10" t="s">
        <v>159</v>
      </c>
      <c r="F27" s="164">
        <v>34.5190821878818</v>
      </c>
      <c r="G27" s="10" t="s">
        <v>159</v>
      </c>
      <c r="H27" s="164">
        <v>22.288275011092001</v>
      </c>
      <c r="I27" s="10" t="s">
        <v>159</v>
      </c>
      <c r="J27" s="164">
        <v>16.213955951479001</v>
      </c>
      <c r="K27" s="10" t="s">
        <v>159</v>
      </c>
      <c r="L27" s="164">
        <v>33.882659831953298</v>
      </c>
      <c r="M27" s="10" t="s">
        <v>159</v>
      </c>
      <c r="N27" s="164">
        <v>24.194512873103701</v>
      </c>
      <c r="O27" s="10" t="s">
        <v>159</v>
      </c>
      <c r="P27" s="164">
        <v>64.868775250961903</v>
      </c>
      <c r="Q27" s="10" t="s">
        <v>159</v>
      </c>
    </row>
    <row r="28" spans="1:17" x14ac:dyDescent="0.25">
      <c r="A28" s="12" t="s">
        <v>196</v>
      </c>
      <c r="B28" s="164">
        <v>28.551456931157801</v>
      </c>
      <c r="C28" s="10" t="s">
        <v>159</v>
      </c>
      <c r="D28" s="164">
        <v>16.120044323780199</v>
      </c>
      <c r="E28" s="10" t="s">
        <v>159</v>
      </c>
      <c r="F28" s="164">
        <v>30.8941389262101</v>
      </c>
      <c r="G28" s="10" t="s">
        <v>159</v>
      </c>
      <c r="H28" s="164">
        <v>22.791550618995501</v>
      </c>
      <c r="I28" s="10" t="s">
        <v>159</v>
      </c>
      <c r="J28" s="164">
        <v>17.002928007773001</v>
      </c>
      <c r="K28" s="10" t="s">
        <v>159</v>
      </c>
      <c r="L28" s="164">
        <v>35.600333286717103</v>
      </c>
      <c r="M28" s="10" t="s">
        <v>159</v>
      </c>
      <c r="N28" s="164">
        <v>25.190719800293799</v>
      </c>
      <c r="O28" s="10" t="s">
        <v>159</v>
      </c>
      <c r="P28" s="164">
        <v>72.353039476559601</v>
      </c>
      <c r="Q28" s="10" t="s">
        <v>159</v>
      </c>
    </row>
    <row r="29" spans="1:17" x14ac:dyDescent="0.25">
      <c r="A29" s="12" t="s">
        <v>197</v>
      </c>
      <c r="B29" s="164">
        <v>26.595873054181201</v>
      </c>
      <c r="C29" s="10" t="s">
        <v>159</v>
      </c>
      <c r="D29" s="164">
        <v>15.047200646315</v>
      </c>
      <c r="E29" s="10" t="s">
        <v>159</v>
      </c>
      <c r="F29" s="164">
        <v>28.330931849054199</v>
      </c>
      <c r="G29" s="10" t="s">
        <v>159</v>
      </c>
      <c r="H29" s="164">
        <v>21.401053052915501</v>
      </c>
      <c r="I29" s="10" t="s">
        <v>159</v>
      </c>
      <c r="J29" s="164">
        <v>16.944581088030802</v>
      </c>
      <c r="K29" s="10" t="s">
        <v>159</v>
      </c>
      <c r="L29" s="164">
        <v>36.279138834496997</v>
      </c>
      <c r="M29" s="10" t="s">
        <v>159</v>
      </c>
      <c r="N29" s="164">
        <v>24.230758422704501</v>
      </c>
      <c r="O29" s="10" t="s">
        <v>187</v>
      </c>
      <c r="P29" s="164">
        <v>72.036932815459295</v>
      </c>
      <c r="Q29" s="10" t="s">
        <v>159</v>
      </c>
    </row>
    <row r="30" spans="1:17" x14ac:dyDescent="0.25">
      <c r="A30" s="12" t="s">
        <v>199</v>
      </c>
      <c r="B30" s="164">
        <v>25.790485540148101</v>
      </c>
      <c r="C30" s="10" t="s">
        <v>159</v>
      </c>
      <c r="D30" s="164">
        <v>15.2813551117516</v>
      </c>
      <c r="E30" s="10" t="s">
        <v>159</v>
      </c>
      <c r="F30" s="164">
        <v>27.893024093958999</v>
      </c>
      <c r="G30" s="10" t="s">
        <v>159</v>
      </c>
      <c r="H30" s="164">
        <v>21.681006912594299</v>
      </c>
      <c r="I30" s="10" t="s">
        <v>159</v>
      </c>
      <c r="J30" s="164">
        <v>15.9496676887716</v>
      </c>
      <c r="K30" s="10" t="s">
        <v>159</v>
      </c>
      <c r="L30" s="164">
        <v>38.815082432268198</v>
      </c>
      <c r="M30" s="10" t="s">
        <v>159</v>
      </c>
      <c r="N30" s="164">
        <v>24.010011347250199</v>
      </c>
      <c r="O30" s="10" t="s">
        <v>159</v>
      </c>
      <c r="P30" s="164">
        <v>71.245731411795504</v>
      </c>
      <c r="Q30" s="10" t="s">
        <v>228</v>
      </c>
    </row>
    <row r="31" spans="1:17" x14ac:dyDescent="0.25">
      <c r="A31" s="12" t="s">
        <v>200</v>
      </c>
      <c r="B31" s="164">
        <v>29.5454985198228</v>
      </c>
      <c r="C31" s="10" t="s">
        <v>198</v>
      </c>
      <c r="D31" s="164">
        <v>18.9465803713322</v>
      </c>
      <c r="E31" s="10" t="s">
        <v>198</v>
      </c>
      <c r="F31" s="164">
        <v>28.5401308275361</v>
      </c>
      <c r="G31" s="10" t="s">
        <v>159</v>
      </c>
      <c r="H31" s="164">
        <v>24.765867098332201</v>
      </c>
      <c r="I31" s="10" t="s">
        <v>198</v>
      </c>
      <c r="J31" s="164">
        <v>18.602244492499601</v>
      </c>
      <c r="K31" s="10" t="s">
        <v>198</v>
      </c>
      <c r="L31" s="164">
        <v>43.739718818638003</v>
      </c>
      <c r="M31" s="10" t="s">
        <v>198</v>
      </c>
      <c r="N31" s="164">
        <v>27.9231843153783</v>
      </c>
      <c r="O31" s="10" t="s">
        <v>198</v>
      </c>
      <c r="P31" s="164">
        <v>73.3812030859049</v>
      </c>
      <c r="Q31" s="10" t="s">
        <v>201</v>
      </c>
    </row>
    <row r="32" spans="1:17" x14ac:dyDescent="0.25">
      <c r="A32" s="15" t="s">
        <v>203</v>
      </c>
      <c r="B32" s="165">
        <v>26.6317037249901</v>
      </c>
      <c r="C32" s="14" t="s">
        <v>159</v>
      </c>
      <c r="D32" s="165">
        <v>21.165795110929601</v>
      </c>
      <c r="E32" s="14" t="s">
        <v>159</v>
      </c>
      <c r="F32" s="165">
        <v>35.754703164733897</v>
      </c>
      <c r="G32" s="14" t="s">
        <v>229</v>
      </c>
      <c r="H32" s="165">
        <v>27.9481517700167</v>
      </c>
      <c r="I32" s="14" t="s">
        <v>159</v>
      </c>
      <c r="J32" s="165">
        <v>23.634358163903698</v>
      </c>
      <c r="K32" s="14" t="s">
        <v>159</v>
      </c>
      <c r="L32" s="165">
        <v>48.346098505949797</v>
      </c>
      <c r="M32" s="14" t="s">
        <v>159</v>
      </c>
      <c r="N32" s="165">
        <v>34.960793015435797</v>
      </c>
      <c r="O32" s="14" t="s">
        <v>159</v>
      </c>
      <c r="P32" s="165">
        <v>70.787919027241301</v>
      </c>
      <c r="Q32" s="14" t="s">
        <v>159</v>
      </c>
    </row>
    <row r="34" spans="1:2" x14ac:dyDescent="0.25">
      <c r="A34" s="16" t="s">
        <v>204</v>
      </c>
      <c r="B34" s="16" t="s">
        <v>230</v>
      </c>
    </row>
    <row r="36" spans="1:2" x14ac:dyDescent="0.25">
      <c r="B36" s="16" t="s">
        <v>369</v>
      </c>
    </row>
    <row r="37" spans="1:2" x14ac:dyDescent="0.25">
      <c r="B37" s="16" t="s">
        <v>370</v>
      </c>
    </row>
    <row r="38" spans="1:2" x14ac:dyDescent="0.25">
      <c r="B38" s="16" t="s">
        <v>371</v>
      </c>
    </row>
    <row r="39" spans="1:2" x14ac:dyDescent="0.25">
      <c r="B39" s="16" t="s">
        <v>372</v>
      </c>
    </row>
    <row r="40" spans="1:2" x14ac:dyDescent="0.25">
      <c r="B40" s="16" t="s">
        <v>373</v>
      </c>
    </row>
    <row r="42" spans="1:2" x14ac:dyDescent="0.25">
      <c r="B42" s="16" t="s">
        <v>210</v>
      </c>
    </row>
    <row r="43" spans="1:2" x14ac:dyDescent="0.25">
      <c r="B43" s="16" t="s">
        <v>211</v>
      </c>
    </row>
    <row r="44" spans="1:2" x14ac:dyDescent="0.25">
      <c r="B44" s="16" t="s">
        <v>212</v>
      </c>
    </row>
    <row r="47" spans="1:2" x14ac:dyDescent="0.25">
      <c r="A47" s="17" t="str">
        <f>HYPERLINK("#'LOTTERIES 14'!A2", "&lt;&lt;&lt; Previous table")</f>
        <v>&lt;&lt;&lt; Previous table</v>
      </c>
    </row>
    <row r="48" spans="1:2" x14ac:dyDescent="0.25">
      <c r="A48" s="17" t="str">
        <f>HYPERLINK("#'MINOR_GAMING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S47"/>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HYPERLINK("#'INDEX'!B81", "Link to index")</f>
        <v>Link to index</v>
      </c>
    </row>
    <row r="2" spans="1:19" ht="15.75" customHeight="1" x14ac:dyDescent="0.25">
      <c r="A2" s="287" t="s">
        <v>378</v>
      </c>
      <c r="B2" s="286"/>
      <c r="C2" s="286"/>
      <c r="D2" s="286"/>
      <c r="E2" s="286"/>
      <c r="F2" s="286"/>
      <c r="G2" s="286"/>
      <c r="H2" s="286"/>
      <c r="I2" s="286"/>
      <c r="J2" s="286"/>
      <c r="K2" s="286"/>
      <c r="L2" s="286"/>
      <c r="M2" s="286"/>
      <c r="N2" s="286"/>
      <c r="O2" s="286"/>
      <c r="P2" s="286"/>
      <c r="Q2" s="286"/>
      <c r="R2" s="286"/>
      <c r="S2" s="286"/>
    </row>
    <row r="3" spans="1:19" ht="15.75" customHeight="1" x14ac:dyDescent="0.25">
      <c r="A3" s="287" t="s">
        <v>99</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166">
        <v>0</v>
      </c>
      <c r="C7" s="10" t="s">
        <v>241</v>
      </c>
      <c r="D7" s="166">
        <v>0</v>
      </c>
      <c r="E7" s="10" t="s">
        <v>241</v>
      </c>
      <c r="F7" s="166">
        <v>0</v>
      </c>
      <c r="G7" s="10" t="s">
        <v>241</v>
      </c>
      <c r="H7" s="166">
        <v>184.91399999999999</v>
      </c>
      <c r="I7" s="10" t="s">
        <v>159</v>
      </c>
      <c r="J7" s="166">
        <v>47.07</v>
      </c>
      <c r="K7" s="10" t="s">
        <v>159</v>
      </c>
      <c r="L7" s="166">
        <v>26.350999999999999</v>
      </c>
      <c r="M7" s="10" t="s">
        <v>159</v>
      </c>
      <c r="N7" s="166">
        <v>202.11799999999999</v>
      </c>
      <c r="O7" s="10" t="s">
        <v>159</v>
      </c>
      <c r="P7" s="166">
        <v>56.031999999999996</v>
      </c>
      <c r="Q7" s="10" t="s">
        <v>159</v>
      </c>
      <c r="R7" s="166">
        <v>516.48500000000001</v>
      </c>
      <c r="S7" s="10" t="s">
        <v>159</v>
      </c>
    </row>
    <row r="8" spans="1:19" x14ac:dyDescent="0.25">
      <c r="A8" s="12" t="s">
        <v>171</v>
      </c>
      <c r="B8" s="166">
        <v>0</v>
      </c>
      <c r="C8" s="10" t="s">
        <v>241</v>
      </c>
      <c r="D8" s="166">
        <v>0</v>
      </c>
      <c r="E8" s="10" t="s">
        <v>241</v>
      </c>
      <c r="F8" s="166">
        <v>0</v>
      </c>
      <c r="G8" s="10" t="s">
        <v>241</v>
      </c>
      <c r="H8" s="166">
        <v>201.4121338912</v>
      </c>
      <c r="I8" s="10" t="s">
        <v>159</v>
      </c>
      <c r="J8" s="166">
        <v>43.917999999999999</v>
      </c>
      <c r="K8" s="10" t="s">
        <v>159</v>
      </c>
      <c r="L8" s="166">
        <v>24.268000000000001</v>
      </c>
      <c r="M8" s="10" t="s">
        <v>159</v>
      </c>
      <c r="N8" s="166">
        <v>171.21799999999999</v>
      </c>
      <c r="O8" s="10" t="s">
        <v>159</v>
      </c>
      <c r="P8" s="166">
        <v>65.245000000000005</v>
      </c>
      <c r="Q8" s="10" t="s">
        <v>159</v>
      </c>
      <c r="R8" s="166">
        <v>506.06113389119997</v>
      </c>
      <c r="S8" s="10" t="s">
        <v>159</v>
      </c>
    </row>
    <row r="9" spans="1:19" x14ac:dyDescent="0.25">
      <c r="A9" s="12" t="s">
        <v>172</v>
      </c>
      <c r="B9" s="166">
        <v>0</v>
      </c>
      <c r="C9" s="10" t="s">
        <v>241</v>
      </c>
      <c r="D9" s="166">
        <v>0</v>
      </c>
      <c r="E9" s="10" t="s">
        <v>241</v>
      </c>
      <c r="F9" s="166">
        <v>0</v>
      </c>
      <c r="G9" s="10" t="s">
        <v>241</v>
      </c>
      <c r="H9" s="166">
        <v>191.4</v>
      </c>
      <c r="I9" s="10" t="s">
        <v>159</v>
      </c>
      <c r="J9" s="166">
        <v>49</v>
      </c>
      <c r="K9" s="10" t="s">
        <v>159</v>
      </c>
      <c r="L9" s="166">
        <v>24.480405000000001</v>
      </c>
      <c r="M9" s="10" t="s">
        <v>159</v>
      </c>
      <c r="N9" s="166">
        <v>0</v>
      </c>
      <c r="O9" s="10" t="s">
        <v>179</v>
      </c>
      <c r="P9" s="166">
        <v>64.52</v>
      </c>
      <c r="Q9" s="10" t="s">
        <v>159</v>
      </c>
      <c r="R9" s="166">
        <v>329.40040499999998</v>
      </c>
      <c r="S9" s="10" t="s">
        <v>181</v>
      </c>
    </row>
    <row r="10" spans="1:19" x14ac:dyDescent="0.25">
      <c r="A10" s="12" t="s">
        <v>173</v>
      </c>
      <c r="B10" s="166">
        <v>0</v>
      </c>
      <c r="C10" s="10" t="s">
        <v>241</v>
      </c>
      <c r="D10" s="166">
        <v>0</v>
      </c>
      <c r="E10" s="10" t="s">
        <v>241</v>
      </c>
      <c r="F10" s="166">
        <v>0</v>
      </c>
      <c r="G10" s="10" t="s">
        <v>241</v>
      </c>
      <c r="H10" s="166">
        <v>235.303</v>
      </c>
      <c r="I10" s="10" t="s">
        <v>159</v>
      </c>
      <c r="J10" s="166">
        <v>57.3</v>
      </c>
      <c r="K10" s="10" t="s">
        <v>159</v>
      </c>
      <c r="L10" s="166">
        <v>20.728999999999999</v>
      </c>
      <c r="M10" s="10" t="s">
        <v>159</v>
      </c>
      <c r="N10" s="166">
        <v>0</v>
      </c>
      <c r="O10" s="10" t="s">
        <v>179</v>
      </c>
      <c r="P10" s="166">
        <v>60.026000000000003</v>
      </c>
      <c r="Q10" s="10" t="s">
        <v>159</v>
      </c>
      <c r="R10" s="166">
        <v>373.358</v>
      </c>
      <c r="S10" s="10" t="s">
        <v>181</v>
      </c>
    </row>
    <row r="11" spans="1:19" x14ac:dyDescent="0.25">
      <c r="A11" s="12" t="s">
        <v>174</v>
      </c>
      <c r="B11" s="166">
        <v>0</v>
      </c>
      <c r="C11" s="10" t="s">
        <v>241</v>
      </c>
      <c r="D11" s="166">
        <v>0</v>
      </c>
      <c r="E11" s="10" t="s">
        <v>241</v>
      </c>
      <c r="F11" s="166">
        <v>0</v>
      </c>
      <c r="G11" s="10" t="s">
        <v>241</v>
      </c>
      <c r="H11" s="166">
        <v>233.65</v>
      </c>
      <c r="I11" s="10" t="s">
        <v>159</v>
      </c>
      <c r="J11" s="166">
        <v>57.488999999999997</v>
      </c>
      <c r="K11" s="10" t="s">
        <v>159</v>
      </c>
      <c r="L11" s="166">
        <v>19.077999999999999</v>
      </c>
      <c r="M11" s="10" t="s">
        <v>159</v>
      </c>
      <c r="N11" s="166">
        <v>0</v>
      </c>
      <c r="O11" s="10" t="s">
        <v>179</v>
      </c>
      <c r="P11" s="166">
        <v>60.725999999999999</v>
      </c>
      <c r="Q11" s="10" t="s">
        <v>159</v>
      </c>
      <c r="R11" s="166">
        <v>370.94299999999998</v>
      </c>
      <c r="S11" s="10" t="s">
        <v>181</v>
      </c>
    </row>
    <row r="12" spans="1:19" x14ac:dyDescent="0.25">
      <c r="A12" s="12" t="s">
        <v>175</v>
      </c>
      <c r="B12" s="166">
        <v>0</v>
      </c>
      <c r="C12" s="10" t="s">
        <v>241</v>
      </c>
      <c r="D12" s="166">
        <v>0</v>
      </c>
      <c r="E12" s="10" t="s">
        <v>241</v>
      </c>
      <c r="F12" s="166">
        <v>0</v>
      </c>
      <c r="G12" s="10" t="s">
        <v>241</v>
      </c>
      <c r="H12" s="166">
        <v>129</v>
      </c>
      <c r="I12" s="10" t="s">
        <v>159</v>
      </c>
      <c r="J12" s="166">
        <v>35.951000000000001</v>
      </c>
      <c r="K12" s="10" t="s">
        <v>159</v>
      </c>
      <c r="L12" s="166">
        <v>17.34</v>
      </c>
      <c r="M12" s="10" t="s">
        <v>159</v>
      </c>
      <c r="N12" s="166">
        <v>0</v>
      </c>
      <c r="O12" s="10" t="s">
        <v>179</v>
      </c>
      <c r="P12" s="166">
        <v>56.54</v>
      </c>
      <c r="Q12" s="10" t="s">
        <v>159</v>
      </c>
      <c r="R12" s="166">
        <v>238.83099999999999</v>
      </c>
      <c r="S12" s="10" t="s">
        <v>181</v>
      </c>
    </row>
    <row r="13" spans="1:19" x14ac:dyDescent="0.25">
      <c r="A13" s="12" t="s">
        <v>176</v>
      </c>
      <c r="B13" s="166">
        <v>0</v>
      </c>
      <c r="C13" s="10" t="s">
        <v>241</v>
      </c>
      <c r="D13" s="166">
        <v>0</v>
      </c>
      <c r="E13" s="10" t="s">
        <v>241</v>
      </c>
      <c r="F13" s="166">
        <v>0</v>
      </c>
      <c r="G13" s="10" t="s">
        <v>241</v>
      </c>
      <c r="H13" s="166">
        <v>0</v>
      </c>
      <c r="I13" s="10" t="s">
        <v>379</v>
      </c>
      <c r="J13" s="166">
        <v>14.124000000000001</v>
      </c>
      <c r="K13" s="10" t="s">
        <v>159</v>
      </c>
      <c r="L13" s="166">
        <v>12.465</v>
      </c>
      <c r="M13" s="10" t="s">
        <v>159</v>
      </c>
      <c r="N13" s="166">
        <v>0</v>
      </c>
      <c r="O13" s="10" t="s">
        <v>179</v>
      </c>
      <c r="P13" s="166">
        <v>53.843000000000004</v>
      </c>
      <c r="Q13" s="10" t="s">
        <v>159</v>
      </c>
      <c r="R13" s="166">
        <v>80.432000000000002</v>
      </c>
      <c r="S13" s="10" t="s">
        <v>181</v>
      </c>
    </row>
    <row r="14" spans="1:19" x14ac:dyDescent="0.25">
      <c r="A14" s="12" t="s">
        <v>177</v>
      </c>
      <c r="B14" s="166">
        <v>0</v>
      </c>
      <c r="C14" s="10" t="s">
        <v>241</v>
      </c>
      <c r="D14" s="166">
        <v>0</v>
      </c>
      <c r="E14" s="10" t="s">
        <v>241</v>
      </c>
      <c r="F14" s="166">
        <v>0</v>
      </c>
      <c r="G14" s="10" t="s">
        <v>241</v>
      </c>
      <c r="H14" s="166">
        <v>0</v>
      </c>
      <c r="I14" s="10" t="s">
        <v>179</v>
      </c>
      <c r="J14" s="166">
        <v>19.370999999999999</v>
      </c>
      <c r="K14" s="10" t="s">
        <v>187</v>
      </c>
      <c r="L14" s="166">
        <v>13.301</v>
      </c>
      <c r="M14" s="10" t="s">
        <v>159</v>
      </c>
      <c r="N14" s="166">
        <v>0</v>
      </c>
      <c r="O14" s="10" t="s">
        <v>179</v>
      </c>
      <c r="P14" s="166">
        <v>50.128999999999998</v>
      </c>
      <c r="Q14" s="10" t="s">
        <v>159</v>
      </c>
      <c r="R14" s="166">
        <v>82.801000000000002</v>
      </c>
      <c r="S14" s="10" t="s">
        <v>181</v>
      </c>
    </row>
    <row r="15" spans="1:19" x14ac:dyDescent="0.25">
      <c r="A15" s="12" t="s">
        <v>178</v>
      </c>
      <c r="B15" s="166">
        <v>0</v>
      </c>
      <c r="C15" s="10" t="s">
        <v>241</v>
      </c>
      <c r="D15" s="166">
        <v>0</v>
      </c>
      <c r="E15" s="10" t="s">
        <v>241</v>
      </c>
      <c r="F15" s="166">
        <v>0</v>
      </c>
      <c r="G15" s="10" t="s">
        <v>241</v>
      </c>
      <c r="H15" s="166">
        <v>0</v>
      </c>
      <c r="I15" s="10" t="s">
        <v>179</v>
      </c>
      <c r="J15" s="166">
        <v>15.454000000000001</v>
      </c>
      <c r="K15" s="10" t="s">
        <v>159</v>
      </c>
      <c r="L15" s="166">
        <v>12.185</v>
      </c>
      <c r="M15" s="10" t="s">
        <v>159</v>
      </c>
      <c r="N15" s="166">
        <v>0</v>
      </c>
      <c r="O15" s="10" t="s">
        <v>179</v>
      </c>
      <c r="P15" s="166">
        <v>50.683</v>
      </c>
      <c r="Q15" s="10" t="s">
        <v>159</v>
      </c>
      <c r="R15" s="166">
        <v>78.322000000000003</v>
      </c>
      <c r="S15" s="10" t="s">
        <v>181</v>
      </c>
    </row>
    <row r="16" spans="1:19" x14ac:dyDescent="0.25">
      <c r="A16" s="12" t="s">
        <v>182</v>
      </c>
      <c r="B16" s="166">
        <v>0</v>
      </c>
      <c r="C16" s="10" t="s">
        <v>241</v>
      </c>
      <c r="D16" s="166">
        <v>0</v>
      </c>
      <c r="E16" s="10" t="s">
        <v>241</v>
      </c>
      <c r="F16" s="166">
        <v>0</v>
      </c>
      <c r="G16" s="10" t="s">
        <v>241</v>
      </c>
      <c r="H16" s="166">
        <v>0</v>
      </c>
      <c r="I16" s="10" t="s">
        <v>179</v>
      </c>
      <c r="J16" s="166">
        <v>17.983837999999999</v>
      </c>
      <c r="K16" s="10" t="s">
        <v>159</v>
      </c>
      <c r="L16" s="166">
        <v>0</v>
      </c>
      <c r="M16" s="10" t="s">
        <v>300</v>
      </c>
      <c r="N16" s="166">
        <v>0</v>
      </c>
      <c r="O16" s="10" t="s">
        <v>179</v>
      </c>
      <c r="P16" s="166">
        <v>51.509</v>
      </c>
      <c r="Q16" s="10" t="s">
        <v>159</v>
      </c>
      <c r="R16" s="166">
        <v>69.492838000000006</v>
      </c>
      <c r="S16" s="10" t="s">
        <v>181</v>
      </c>
    </row>
    <row r="17" spans="1:19" x14ac:dyDescent="0.25">
      <c r="A17" s="12" t="s">
        <v>183</v>
      </c>
      <c r="B17" s="166">
        <v>0</v>
      </c>
      <c r="C17" s="10" t="s">
        <v>241</v>
      </c>
      <c r="D17" s="166">
        <v>0</v>
      </c>
      <c r="E17" s="10" t="s">
        <v>241</v>
      </c>
      <c r="F17" s="166">
        <v>0</v>
      </c>
      <c r="G17" s="10" t="s">
        <v>241</v>
      </c>
      <c r="H17" s="166">
        <v>0</v>
      </c>
      <c r="I17" s="10" t="s">
        <v>179</v>
      </c>
      <c r="J17" s="166">
        <v>24.2</v>
      </c>
      <c r="K17" s="10" t="s">
        <v>159</v>
      </c>
      <c r="L17" s="166">
        <v>0</v>
      </c>
      <c r="M17" s="10" t="s">
        <v>241</v>
      </c>
      <c r="N17" s="166">
        <v>0</v>
      </c>
      <c r="O17" s="10" t="s">
        <v>179</v>
      </c>
      <c r="P17" s="166">
        <v>51.561</v>
      </c>
      <c r="Q17" s="10" t="s">
        <v>159</v>
      </c>
      <c r="R17" s="166">
        <v>75.760999999999996</v>
      </c>
      <c r="S17" s="10" t="s">
        <v>181</v>
      </c>
    </row>
    <row r="18" spans="1:19" x14ac:dyDescent="0.25">
      <c r="A18" s="12" t="s">
        <v>184</v>
      </c>
      <c r="B18" s="166">
        <v>0</v>
      </c>
      <c r="C18" s="10" t="s">
        <v>241</v>
      </c>
      <c r="D18" s="166">
        <v>0</v>
      </c>
      <c r="E18" s="10" t="s">
        <v>241</v>
      </c>
      <c r="F18" s="166">
        <v>0</v>
      </c>
      <c r="G18" s="10" t="s">
        <v>241</v>
      </c>
      <c r="H18" s="166">
        <v>0</v>
      </c>
      <c r="I18" s="10" t="s">
        <v>179</v>
      </c>
      <c r="J18" s="166">
        <v>23.026</v>
      </c>
      <c r="K18" s="10" t="s">
        <v>159</v>
      </c>
      <c r="L18" s="166">
        <v>0</v>
      </c>
      <c r="M18" s="10" t="s">
        <v>241</v>
      </c>
      <c r="N18" s="166">
        <v>0</v>
      </c>
      <c r="O18" s="10" t="s">
        <v>179</v>
      </c>
      <c r="P18" s="166">
        <v>49.29</v>
      </c>
      <c r="Q18" s="10" t="s">
        <v>159</v>
      </c>
      <c r="R18" s="166">
        <v>72.316000000000003</v>
      </c>
      <c r="S18" s="10" t="s">
        <v>181</v>
      </c>
    </row>
    <row r="19" spans="1:19" x14ac:dyDescent="0.25">
      <c r="A19" s="12" t="s">
        <v>185</v>
      </c>
      <c r="B19" s="166">
        <v>0</v>
      </c>
      <c r="C19" s="10" t="s">
        <v>241</v>
      </c>
      <c r="D19" s="166">
        <v>0</v>
      </c>
      <c r="E19" s="10" t="s">
        <v>241</v>
      </c>
      <c r="F19" s="166">
        <v>0</v>
      </c>
      <c r="G19" s="10" t="s">
        <v>241</v>
      </c>
      <c r="H19" s="166">
        <v>0</v>
      </c>
      <c r="I19" s="10" t="s">
        <v>179</v>
      </c>
      <c r="J19" s="166">
        <v>26.497</v>
      </c>
      <c r="K19" s="10" t="s">
        <v>159</v>
      </c>
      <c r="L19" s="166">
        <v>0</v>
      </c>
      <c r="M19" s="10" t="s">
        <v>241</v>
      </c>
      <c r="N19" s="166">
        <v>0</v>
      </c>
      <c r="O19" s="10" t="s">
        <v>179</v>
      </c>
      <c r="P19" s="166">
        <v>49.246000000000002</v>
      </c>
      <c r="Q19" s="10" t="s">
        <v>159</v>
      </c>
      <c r="R19" s="166">
        <v>75.742999999999995</v>
      </c>
      <c r="S19" s="10" t="s">
        <v>181</v>
      </c>
    </row>
    <row r="20" spans="1:19" x14ac:dyDescent="0.25">
      <c r="A20" s="12" t="s">
        <v>186</v>
      </c>
      <c r="B20" s="166">
        <v>0</v>
      </c>
      <c r="C20" s="10" t="s">
        <v>241</v>
      </c>
      <c r="D20" s="166">
        <v>0</v>
      </c>
      <c r="E20" s="10" t="s">
        <v>241</v>
      </c>
      <c r="F20" s="166">
        <v>0</v>
      </c>
      <c r="G20" s="10" t="s">
        <v>241</v>
      </c>
      <c r="H20" s="166">
        <v>0</v>
      </c>
      <c r="I20" s="10" t="s">
        <v>179</v>
      </c>
      <c r="J20" s="166">
        <v>19.058</v>
      </c>
      <c r="K20" s="10" t="s">
        <v>159</v>
      </c>
      <c r="L20" s="166">
        <v>0</v>
      </c>
      <c r="M20" s="10" t="s">
        <v>241</v>
      </c>
      <c r="N20" s="166">
        <v>0</v>
      </c>
      <c r="O20" s="10" t="s">
        <v>179</v>
      </c>
      <c r="P20" s="166">
        <v>51.884</v>
      </c>
      <c r="Q20" s="10" t="s">
        <v>159</v>
      </c>
      <c r="R20" s="166">
        <v>70.941999999999993</v>
      </c>
      <c r="S20" s="10" t="s">
        <v>181</v>
      </c>
    </row>
    <row r="21" spans="1:19" x14ac:dyDescent="0.25">
      <c r="A21" s="12" t="s">
        <v>188</v>
      </c>
      <c r="B21" s="166">
        <v>0</v>
      </c>
      <c r="C21" s="10" t="s">
        <v>241</v>
      </c>
      <c r="D21" s="166">
        <v>0</v>
      </c>
      <c r="E21" s="10" t="s">
        <v>241</v>
      </c>
      <c r="F21" s="166">
        <v>0</v>
      </c>
      <c r="G21" s="10" t="s">
        <v>241</v>
      </c>
      <c r="H21" s="166">
        <v>0</v>
      </c>
      <c r="I21" s="10" t="s">
        <v>179</v>
      </c>
      <c r="J21" s="166">
        <v>0</v>
      </c>
      <c r="K21" s="10" t="s">
        <v>301</v>
      </c>
      <c r="L21" s="166">
        <v>0</v>
      </c>
      <c r="M21" s="10" t="s">
        <v>241</v>
      </c>
      <c r="N21" s="166">
        <v>0</v>
      </c>
      <c r="O21" s="10" t="s">
        <v>179</v>
      </c>
      <c r="P21" s="166">
        <v>54.01</v>
      </c>
      <c r="Q21" s="10" t="s">
        <v>159</v>
      </c>
      <c r="R21" s="166">
        <v>54.01</v>
      </c>
      <c r="S21" s="10" t="s">
        <v>181</v>
      </c>
    </row>
    <row r="22" spans="1:19" x14ac:dyDescent="0.25">
      <c r="A22" s="12" t="s">
        <v>189</v>
      </c>
      <c r="B22" s="166">
        <v>0</v>
      </c>
      <c r="C22" s="10" t="s">
        <v>241</v>
      </c>
      <c r="D22" s="166">
        <v>0</v>
      </c>
      <c r="E22" s="10" t="s">
        <v>241</v>
      </c>
      <c r="F22" s="166">
        <v>0</v>
      </c>
      <c r="G22" s="10" t="s">
        <v>241</v>
      </c>
      <c r="H22" s="166">
        <v>0</v>
      </c>
      <c r="I22" s="10" t="s">
        <v>179</v>
      </c>
      <c r="J22" s="166">
        <v>0</v>
      </c>
      <c r="K22" s="10" t="s">
        <v>241</v>
      </c>
      <c r="L22" s="166">
        <v>0</v>
      </c>
      <c r="M22" s="10" t="s">
        <v>241</v>
      </c>
      <c r="N22" s="166">
        <v>0</v>
      </c>
      <c r="O22" s="10" t="s">
        <v>179</v>
      </c>
      <c r="P22" s="166">
        <v>46.337000000000003</v>
      </c>
      <c r="Q22" s="10" t="s">
        <v>159</v>
      </c>
      <c r="R22" s="166">
        <v>46.337000000000003</v>
      </c>
      <c r="S22" s="10" t="s">
        <v>181</v>
      </c>
    </row>
    <row r="23" spans="1:19" x14ac:dyDescent="0.25">
      <c r="A23" s="12" t="s">
        <v>190</v>
      </c>
      <c r="B23" s="166">
        <v>0</v>
      </c>
      <c r="C23" s="10" t="s">
        <v>241</v>
      </c>
      <c r="D23" s="166">
        <v>0</v>
      </c>
      <c r="E23" s="10" t="s">
        <v>241</v>
      </c>
      <c r="F23" s="166">
        <v>0</v>
      </c>
      <c r="G23" s="10" t="s">
        <v>241</v>
      </c>
      <c r="H23" s="166">
        <v>0</v>
      </c>
      <c r="I23" s="10" t="s">
        <v>179</v>
      </c>
      <c r="J23" s="166">
        <v>0</v>
      </c>
      <c r="K23" s="10" t="s">
        <v>241</v>
      </c>
      <c r="L23" s="166">
        <v>0</v>
      </c>
      <c r="M23" s="10" t="s">
        <v>241</v>
      </c>
      <c r="N23" s="166">
        <v>0</v>
      </c>
      <c r="O23" s="10" t="s">
        <v>179</v>
      </c>
      <c r="P23" s="166">
        <v>56.698999999999998</v>
      </c>
      <c r="Q23" s="10" t="s">
        <v>159</v>
      </c>
      <c r="R23" s="166">
        <v>56.698999999999998</v>
      </c>
      <c r="S23" s="10" t="s">
        <v>181</v>
      </c>
    </row>
    <row r="24" spans="1:19" x14ac:dyDescent="0.25">
      <c r="A24" s="12" t="s">
        <v>191</v>
      </c>
      <c r="B24" s="166">
        <v>0</v>
      </c>
      <c r="C24" s="10" t="s">
        <v>241</v>
      </c>
      <c r="D24" s="166">
        <v>0</v>
      </c>
      <c r="E24" s="10" t="s">
        <v>241</v>
      </c>
      <c r="F24" s="166">
        <v>0</v>
      </c>
      <c r="G24" s="10" t="s">
        <v>241</v>
      </c>
      <c r="H24" s="166">
        <v>0</v>
      </c>
      <c r="I24" s="10" t="s">
        <v>179</v>
      </c>
      <c r="J24" s="166">
        <v>0</v>
      </c>
      <c r="K24" s="10" t="s">
        <v>241</v>
      </c>
      <c r="L24" s="166">
        <v>0</v>
      </c>
      <c r="M24" s="10" t="s">
        <v>241</v>
      </c>
      <c r="N24" s="166">
        <v>0</v>
      </c>
      <c r="O24" s="10" t="s">
        <v>179</v>
      </c>
      <c r="P24" s="166">
        <v>56.540999999999997</v>
      </c>
      <c r="Q24" s="10" t="s">
        <v>159</v>
      </c>
      <c r="R24" s="166">
        <v>56.540999999999997</v>
      </c>
      <c r="S24" s="10" t="s">
        <v>181</v>
      </c>
    </row>
    <row r="25" spans="1:19" x14ac:dyDescent="0.25">
      <c r="A25" s="12" t="s">
        <v>192</v>
      </c>
      <c r="B25" s="166">
        <v>0</v>
      </c>
      <c r="C25" s="10" t="s">
        <v>241</v>
      </c>
      <c r="D25" s="166">
        <v>0</v>
      </c>
      <c r="E25" s="10" t="s">
        <v>241</v>
      </c>
      <c r="F25" s="166">
        <v>0</v>
      </c>
      <c r="G25" s="10" t="s">
        <v>241</v>
      </c>
      <c r="H25" s="166">
        <v>0</v>
      </c>
      <c r="I25" s="10" t="s">
        <v>179</v>
      </c>
      <c r="J25" s="166">
        <v>0</v>
      </c>
      <c r="K25" s="10" t="s">
        <v>241</v>
      </c>
      <c r="L25" s="166">
        <v>0</v>
      </c>
      <c r="M25" s="10" t="s">
        <v>241</v>
      </c>
      <c r="N25" s="166">
        <v>0</v>
      </c>
      <c r="O25" s="10" t="s">
        <v>179</v>
      </c>
      <c r="P25" s="166">
        <v>58.521000000000001</v>
      </c>
      <c r="Q25" s="10" t="s">
        <v>159</v>
      </c>
      <c r="R25" s="166">
        <v>58.521000000000001</v>
      </c>
      <c r="S25" s="10" t="s">
        <v>181</v>
      </c>
    </row>
    <row r="26" spans="1:19" x14ac:dyDescent="0.25">
      <c r="A26" s="12" t="s">
        <v>193</v>
      </c>
      <c r="B26" s="166">
        <v>0</v>
      </c>
      <c r="C26" s="10" t="s">
        <v>241</v>
      </c>
      <c r="D26" s="166">
        <v>0</v>
      </c>
      <c r="E26" s="10" t="s">
        <v>241</v>
      </c>
      <c r="F26" s="166">
        <v>0</v>
      </c>
      <c r="G26" s="10" t="s">
        <v>241</v>
      </c>
      <c r="H26" s="166">
        <v>0</v>
      </c>
      <c r="I26" s="10" t="s">
        <v>179</v>
      </c>
      <c r="J26" s="166">
        <v>0</v>
      </c>
      <c r="K26" s="10" t="s">
        <v>241</v>
      </c>
      <c r="L26" s="166">
        <v>0</v>
      </c>
      <c r="M26" s="10" t="s">
        <v>241</v>
      </c>
      <c r="N26" s="166">
        <v>0</v>
      </c>
      <c r="O26" s="10" t="s">
        <v>179</v>
      </c>
      <c r="P26" s="166">
        <v>62.335000000000001</v>
      </c>
      <c r="Q26" s="10" t="s">
        <v>159</v>
      </c>
      <c r="R26" s="166">
        <v>62.335000000000001</v>
      </c>
      <c r="S26" s="10" t="s">
        <v>181</v>
      </c>
    </row>
    <row r="27" spans="1:19" x14ac:dyDescent="0.25">
      <c r="A27" s="12" t="s">
        <v>194</v>
      </c>
      <c r="B27" s="166">
        <v>0</v>
      </c>
      <c r="C27" s="10" t="s">
        <v>241</v>
      </c>
      <c r="D27" s="166">
        <v>0</v>
      </c>
      <c r="E27" s="10" t="s">
        <v>241</v>
      </c>
      <c r="F27" s="166">
        <v>0</v>
      </c>
      <c r="G27" s="10" t="s">
        <v>241</v>
      </c>
      <c r="H27" s="166">
        <v>0</v>
      </c>
      <c r="I27" s="10" t="s">
        <v>179</v>
      </c>
      <c r="J27" s="166">
        <v>0</v>
      </c>
      <c r="K27" s="10" t="s">
        <v>241</v>
      </c>
      <c r="L27" s="166">
        <v>0</v>
      </c>
      <c r="M27" s="10" t="s">
        <v>241</v>
      </c>
      <c r="N27" s="166">
        <v>0</v>
      </c>
      <c r="O27" s="10" t="s">
        <v>179</v>
      </c>
      <c r="P27" s="166">
        <v>53.698999999999998</v>
      </c>
      <c r="Q27" s="10" t="s">
        <v>159</v>
      </c>
      <c r="R27" s="166">
        <v>53.698999999999998</v>
      </c>
      <c r="S27" s="10" t="s">
        <v>181</v>
      </c>
    </row>
    <row r="28" spans="1:19" x14ac:dyDescent="0.25">
      <c r="A28" s="12" t="s">
        <v>196</v>
      </c>
      <c r="B28" s="166">
        <v>0</v>
      </c>
      <c r="C28" s="10" t="s">
        <v>241</v>
      </c>
      <c r="D28" s="166">
        <v>0</v>
      </c>
      <c r="E28" s="10" t="s">
        <v>241</v>
      </c>
      <c r="F28" s="166">
        <v>0</v>
      </c>
      <c r="G28" s="10" t="s">
        <v>241</v>
      </c>
      <c r="H28" s="166">
        <v>0</v>
      </c>
      <c r="I28" s="10" t="s">
        <v>179</v>
      </c>
      <c r="J28" s="166">
        <v>0</v>
      </c>
      <c r="K28" s="10" t="s">
        <v>241</v>
      </c>
      <c r="L28" s="166">
        <v>0</v>
      </c>
      <c r="M28" s="10" t="s">
        <v>241</v>
      </c>
      <c r="N28" s="166">
        <v>0</v>
      </c>
      <c r="O28" s="10" t="s">
        <v>179</v>
      </c>
      <c r="P28" s="166">
        <v>73.885999999999996</v>
      </c>
      <c r="Q28" s="10" t="s">
        <v>159</v>
      </c>
      <c r="R28" s="166">
        <v>73.885999999999996</v>
      </c>
      <c r="S28" s="10" t="s">
        <v>181</v>
      </c>
    </row>
    <row r="29" spans="1:19" x14ac:dyDescent="0.25">
      <c r="A29" s="12" t="s">
        <v>197</v>
      </c>
      <c r="B29" s="166">
        <v>0</v>
      </c>
      <c r="C29" s="10" t="s">
        <v>241</v>
      </c>
      <c r="D29" s="166">
        <v>0</v>
      </c>
      <c r="E29" s="10" t="s">
        <v>241</v>
      </c>
      <c r="F29" s="166">
        <v>0</v>
      </c>
      <c r="G29" s="10" t="s">
        <v>241</v>
      </c>
      <c r="H29" s="166">
        <v>0</v>
      </c>
      <c r="I29" s="10" t="s">
        <v>179</v>
      </c>
      <c r="J29" s="166">
        <v>0</v>
      </c>
      <c r="K29" s="10" t="s">
        <v>241</v>
      </c>
      <c r="L29" s="166">
        <v>0</v>
      </c>
      <c r="M29" s="10" t="s">
        <v>241</v>
      </c>
      <c r="N29" s="166">
        <v>0</v>
      </c>
      <c r="O29" s="10" t="s">
        <v>179</v>
      </c>
      <c r="P29" s="166">
        <v>79.887</v>
      </c>
      <c r="Q29" s="10" t="s">
        <v>159</v>
      </c>
      <c r="R29" s="166">
        <v>79.887</v>
      </c>
      <c r="S29" s="10" t="s">
        <v>181</v>
      </c>
    </row>
    <row r="30" spans="1:19" x14ac:dyDescent="0.25">
      <c r="A30" s="12" t="s">
        <v>199</v>
      </c>
      <c r="B30" s="166">
        <v>0</v>
      </c>
      <c r="C30" s="10" t="s">
        <v>241</v>
      </c>
      <c r="D30" s="166">
        <v>0</v>
      </c>
      <c r="E30" s="10" t="s">
        <v>241</v>
      </c>
      <c r="F30" s="166">
        <v>0</v>
      </c>
      <c r="G30" s="10" t="s">
        <v>241</v>
      </c>
      <c r="H30" s="166">
        <v>0</v>
      </c>
      <c r="I30" s="10" t="s">
        <v>179</v>
      </c>
      <c r="J30" s="166">
        <v>0</v>
      </c>
      <c r="K30" s="10" t="s">
        <v>241</v>
      </c>
      <c r="L30" s="166">
        <v>0</v>
      </c>
      <c r="M30" s="10" t="s">
        <v>241</v>
      </c>
      <c r="N30" s="166">
        <v>0</v>
      </c>
      <c r="O30" s="10" t="s">
        <v>179</v>
      </c>
      <c r="P30" s="166">
        <v>80.489999999999995</v>
      </c>
      <c r="Q30" s="10" t="s">
        <v>159</v>
      </c>
      <c r="R30" s="166">
        <v>80.489999999999995</v>
      </c>
      <c r="S30" s="10" t="s">
        <v>181</v>
      </c>
    </row>
    <row r="31" spans="1:19" x14ac:dyDescent="0.25">
      <c r="A31" s="12" t="s">
        <v>200</v>
      </c>
      <c r="B31" s="166">
        <v>0</v>
      </c>
      <c r="C31" s="10" t="s">
        <v>241</v>
      </c>
      <c r="D31" s="166">
        <v>0</v>
      </c>
      <c r="E31" s="10" t="s">
        <v>241</v>
      </c>
      <c r="F31" s="166">
        <v>0</v>
      </c>
      <c r="G31" s="10" t="s">
        <v>241</v>
      </c>
      <c r="H31" s="166">
        <v>0</v>
      </c>
      <c r="I31" s="10" t="s">
        <v>179</v>
      </c>
      <c r="J31" s="166">
        <v>0</v>
      </c>
      <c r="K31" s="10" t="s">
        <v>241</v>
      </c>
      <c r="L31" s="166">
        <v>0</v>
      </c>
      <c r="M31" s="10" t="s">
        <v>241</v>
      </c>
      <c r="N31" s="166">
        <v>0</v>
      </c>
      <c r="O31" s="10" t="s">
        <v>179</v>
      </c>
      <c r="P31" s="166">
        <v>74.215999999999994</v>
      </c>
      <c r="Q31" s="10" t="s">
        <v>159</v>
      </c>
      <c r="R31" s="166">
        <v>74.215999999999994</v>
      </c>
      <c r="S31" s="10" t="s">
        <v>181</v>
      </c>
    </row>
    <row r="32" spans="1:19" x14ac:dyDescent="0.25">
      <c r="A32" s="15" t="s">
        <v>203</v>
      </c>
      <c r="B32" s="167">
        <v>0</v>
      </c>
      <c r="C32" s="14" t="s">
        <v>241</v>
      </c>
      <c r="D32" s="167">
        <v>0</v>
      </c>
      <c r="E32" s="14" t="s">
        <v>241</v>
      </c>
      <c r="F32" s="167">
        <v>0</v>
      </c>
      <c r="G32" s="14" t="s">
        <v>241</v>
      </c>
      <c r="H32" s="167">
        <v>0</v>
      </c>
      <c r="I32" s="14" t="s">
        <v>179</v>
      </c>
      <c r="J32" s="167">
        <v>0</v>
      </c>
      <c r="K32" s="14" t="s">
        <v>241</v>
      </c>
      <c r="L32" s="167">
        <v>0</v>
      </c>
      <c r="M32" s="14" t="s">
        <v>241</v>
      </c>
      <c r="N32" s="167">
        <v>0</v>
      </c>
      <c r="O32" s="14" t="s">
        <v>179</v>
      </c>
      <c r="P32" s="167">
        <v>67.912999999999997</v>
      </c>
      <c r="Q32" s="14" t="s">
        <v>159</v>
      </c>
      <c r="R32" s="167">
        <v>67.912999999999997</v>
      </c>
      <c r="S32" s="14" t="s">
        <v>181</v>
      </c>
    </row>
    <row r="34" spans="1:2" x14ac:dyDescent="0.25">
      <c r="A34" s="16" t="s">
        <v>204</v>
      </c>
      <c r="B34" s="16" t="s">
        <v>205</v>
      </c>
    </row>
    <row r="36" spans="1:2" x14ac:dyDescent="0.25">
      <c r="B36" s="16" t="s">
        <v>380</v>
      </c>
    </row>
    <row r="37" spans="1:2" x14ac:dyDescent="0.25">
      <c r="B37" s="16" t="s">
        <v>381</v>
      </c>
    </row>
    <row r="38" spans="1:2" x14ac:dyDescent="0.25">
      <c r="B38" s="16" t="s">
        <v>382</v>
      </c>
    </row>
    <row r="39" spans="1:2" x14ac:dyDescent="0.25">
      <c r="B39" s="16" t="s">
        <v>383</v>
      </c>
    </row>
    <row r="41" spans="1:2" x14ac:dyDescent="0.25">
      <c r="B41" s="16" t="s">
        <v>210</v>
      </c>
    </row>
    <row r="42" spans="1:2" x14ac:dyDescent="0.25">
      <c r="B42" s="16" t="s">
        <v>244</v>
      </c>
    </row>
    <row r="43" spans="1:2" x14ac:dyDescent="0.25">
      <c r="B43" s="16" t="s">
        <v>212</v>
      </c>
    </row>
    <row r="46" spans="1:2" x14ac:dyDescent="0.25">
      <c r="A46" s="17" t="str">
        <f>HYPERLINK("#'LOTTERIES 15'!A2", "&lt;&lt;&lt; Previous table")</f>
        <v>&lt;&lt;&lt; Previous table</v>
      </c>
    </row>
    <row r="47" spans="1:2" x14ac:dyDescent="0.25">
      <c r="A47" s="17" t="str">
        <f>HYPERLINK("#'MINOR_GAMING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S47"/>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HYPERLINK("#'INDEX'!B82", "Link to index")</f>
        <v>Link to index</v>
      </c>
    </row>
    <row r="2" spans="1:19" ht="15.75" customHeight="1" x14ac:dyDescent="0.25">
      <c r="A2" s="287" t="s">
        <v>384</v>
      </c>
      <c r="B2" s="286"/>
      <c r="C2" s="286"/>
      <c r="D2" s="286"/>
      <c r="E2" s="286"/>
      <c r="F2" s="286"/>
      <c r="G2" s="286"/>
      <c r="H2" s="286"/>
      <c r="I2" s="286"/>
      <c r="J2" s="286"/>
      <c r="K2" s="286"/>
      <c r="L2" s="286"/>
      <c r="M2" s="286"/>
      <c r="N2" s="286"/>
      <c r="O2" s="286"/>
      <c r="P2" s="286"/>
      <c r="Q2" s="286"/>
      <c r="R2" s="286"/>
      <c r="S2" s="286"/>
    </row>
    <row r="3" spans="1:19" ht="15.75" customHeight="1" x14ac:dyDescent="0.25">
      <c r="A3" s="287" t="s">
        <v>100</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168">
        <v>0</v>
      </c>
      <c r="C7" s="10" t="s">
        <v>241</v>
      </c>
      <c r="D7" s="168">
        <v>0</v>
      </c>
      <c r="E7" s="10" t="s">
        <v>241</v>
      </c>
      <c r="F7" s="168">
        <v>0</v>
      </c>
      <c r="G7" s="10" t="s">
        <v>241</v>
      </c>
      <c r="H7" s="168">
        <v>337.45346687697202</v>
      </c>
      <c r="I7" s="10" t="s">
        <v>159</v>
      </c>
      <c r="J7" s="168">
        <v>85.899037854889599</v>
      </c>
      <c r="K7" s="10" t="s">
        <v>159</v>
      </c>
      <c r="L7" s="168">
        <v>48.088496845425901</v>
      </c>
      <c r="M7" s="10" t="s">
        <v>159</v>
      </c>
      <c r="N7" s="168">
        <v>368.84941009463699</v>
      </c>
      <c r="O7" s="10" t="s">
        <v>159</v>
      </c>
      <c r="P7" s="168">
        <v>102.25398107255501</v>
      </c>
      <c r="Q7" s="10" t="s">
        <v>159</v>
      </c>
      <c r="R7" s="168">
        <v>942.54439274447998</v>
      </c>
      <c r="S7" s="10" t="s">
        <v>159</v>
      </c>
    </row>
    <row r="8" spans="1:19" x14ac:dyDescent="0.25">
      <c r="A8" s="12" t="s">
        <v>171</v>
      </c>
      <c r="B8" s="168">
        <v>0</v>
      </c>
      <c r="C8" s="10" t="s">
        <v>241</v>
      </c>
      <c r="D8" s="168">
        <v>0</v>
      </c>
      <c r="E8" s="10" t="s">
        <v>241</v>
      </c>
      <c r="F8" s="168">
        <v>0</v>
      </c>
      <c r="G8" s="10" t="s">
        <v>241</v>
      </c>
      <c r="H8" s="168">
        <v>352.54741136477799</v>
      </c>
      <c r="I8" s="10" t="s">
        <v>159</v>
      </c>
      <c r="J8" s="168">
        <v>76.873110438729199</v>
      </c>
      <c r="K8" s="10" t="s">
        <v>159</v>
      </c>
      <c r="L8" s="168">
        <v>42.4781785173979</v>
      </c>
      <c r="M8" s="10" t="s">
        <v>159</v>
      </c>
      <c r="N8" s="168">
        <v>299.69625718608199</v>
      </c>
      <c r="O8" s="10" t="s">
        <v>159</v>
      </c>
      <c r="P8" s="168">
        <v>114.203426626324</v>
      </c>
      <c r="Q8" s="10" t="s">
        <v>159</v>
      </c>
      <c r="R8" s="168">
        <v>885.79838413331095</v>
      </c>
      <c r="S8" s="10" t="s">
        <v>159</v>
      </c>
    </row>
    <row r="9" spans="1:19" x14ac:dyDescent="0.25">
      <c r="A9" s="12" t="s">
        <v>172</v>
      </c>
      <c r="B9" s="168">
        <v>0</v>
      </c>
      <c r="C9" s="10" t="s">
        <v>241</v>
      </c>
      <c r="D9" s="168">
        <v>0</v>
      </c>
      <c r="E9" s="10" t="s">
        <v>241</v>
      </c>
      <c r="F9" s="168">
        <v>0</v>
      </c>
      <c r="G9" s="10" t="s">
        <v>241</v>
      </c>
      <c r="H9" s="168">
        <v>330.52208955223898</v>
      </c>
      <c r="I9" s="10" t="s">
        <v>159</v>
      </c>
      <c r="J9" s="168">
        <v>84.616417910447794</v>
      </c>
      <c r="K9" s="10" t="s">
        <v>159</v>
      </c>
      <c r="L9" s="168">
        <v>42.274371022388102</v>
      </c>
      <c r="M9" s="10" t="s">
        <v>159</v>
      </c>
      <c r="N9" s="168">
        <v>0</v>
      </c>
      <c r="O9" s="10" t="s">
        <v>179</v>
      </c>
      <c r="P9" s="168">
        <v>111.417373134328</v>
      </c>
      <c r="Q9" s="10" t="s">
        <v>159</v>
      </c>
      <c r="R9" s="168">
        <v>568.83025161940304</v>
      </c>
      <c r="S9" s="10" t="s">
        <v>181</v>
      </c>
    </row>
    <row r="10" spans="1:19" x14ac:dyDescent="0.25">
      <c r="A10" s="12" t="s">
        <v>173</v>
      </c>
      <c r="B10" s="168">
        <v>0</v>
      </c>
      <c r="C10" s="10" t="s">
        <v>241</v>
      </c>
      <c r="D10" s="168">
        <v>0</v>
      </c>
      <c r="E10" s="10" t="s">
        <v>241</v>
      </c>
      <c r="F10" s="168">
        <v>0</v>
      </c>
      <c r="G10" s="10" t="s">
        <v>241</v>
      </c>
      <c r="H10" s="168">
        <v>406.33667313432801</v>
      </c>
      <c r="I10" s="10" t="s">
        <v>159</v>
      </c>
      <c r="J10" s="168">
        <v>98.949402985074599</v>
      </c>
      <c r="K10" s="10" t="s">
        <v>159</v>
      </c>
      <c r="L10" s="168">
        <v>35.796198507462698</v>
      </c>
      <c r="M10" s="10" t="s">
        <v>159</v>
      </c>
      <c r="N10" s="168">
        <v>0</v>
      </c>
      <c r="O10" s="10" t="s">
        <v>179</v>
      </c>
      <c r="P10" s="168">
        <v>103.65683880597</v>
      </c>
      <c r="Q10" s="10" t="s">
        <v>159</v>
      </c>
      <c r="R10" s="168">
        <v>644.73911343283601</v>
      </c>
      <c r="S10" s="10" t="s">
        <v>181</v>
      </c>
    </row>
    <row r="11" spans="1:19" x14ac:dyDescent="0.25">
      <c r="A11" s="12" t="s">
        <v>174</v>
      </c>
      <c r="B11" s="168">
        <v>0</v>
      </c>
      <c r="C11" s="10" t="s">
        <v>241</v>
      </c>
      <c r="D11" s="168">
        <v>0</v>
      </c>
      <c r="E11" s="10" t="s">
        <v>241</v>
      </c>
      <c r="F11" s="168">
        <v>0</v>
      </c>
      <c r="G11" s="10" t="s">
        <v>241</v>
      </c>
      <c r="H11" s="168">
        <v>398.72131268436601</v>
      </c>
      <c r="I11" s="10" t="s">
        <v>159</v>
      </c>
      <c r="J11" s="168">
        <v>98.104384955752195</v>
      </c>
      <c r="K11" s="10" t="s">
        <v>159</v>
      </c>
      <c r="L11" s="168">
        <v>32.556410029498501</v>
      </c>
      <c r="M11" s="10" t="s">
        <v>159</v>
      </c>
      <c r="N11" s="168">
        <v>0</v>
      </c>
      <c r="O11" s="10" t="s">
        <v>179</v>
      </c>
      <c r="P11" s="168">
        <v>103.628292035398</v>
      </c>
      <c r="Q11" s="10" t="s">
        <v>159</v>
      </c>
      <c r="R11" s="168">
        <v>633.01039970501495</v>
      </c>
      <c r="S11" s="10" t="s">
        <v>181</v>
      </c>
    </row>
    <row r="12" spans="1:19" x14ac:dyDescent="0.25">
      <c r="A12" s="12" t="s">
        <v>175</v>
      </c>
      <c r="B12" s="168">
        <v>0</v>
      </c>
      <c r="C12" s="10" t="s">
        <v>241</v>
      </c>
      <c r="D12" s="168">
        <v>0</v>
      </c>
      <c r="E12" s="10" t="s">
        <v>241</v>
      </c>
      <c r="F12" s="168">
        <v>0</v>
      </c>
      <c r="G12" s="10" t="s">
        <v>241</v>
      </c>
      <c r="H12" s="168">
        <v>215.06195965417899</v>
      </c>
      <c r="I12" s="10" t="s">
        <v>159</v>
      </c>
      <c r="J12" s="168">
        <v>59.935600864553301</v>
      </c>
      <c r="K12" s="10" t="s">
        <v>159</v>
      </c>
      <c r="L12" s="168">
        <v>28.9083285302594</v>
      </c>
      <c r="M12" s="10" t="s">
        <v>159</v>
      </c>
      <c r="N12" s="168">
        <v>0</v>
      </c>
      <c r="O12" s="10" t="s">
        <v>179</v>
      </c>
      <c r="P12" s="168">
        <v>94.260489913544703</v>
      </c>
      <c r="Q12" s="10" t="s">
        <v>159</v>
      </c>
      <c r="R12" s="168">
        <v>398.16637896253599</v>
      </c>
      <c r="S12" s="10" t="s">
        <v>181</v>
      </c>
    </row>
    <row r="13" spans="1:19" x14ac:dyDescent="0.25">
      <c r="A13" s="12" t="s">
        <v>176</v>
      </c>
      <c r="B13" s="168">
        <v>0</v>
      </c>
      <c r="C13" s="10" t="s">
        <v>241</v>
      </c>
      <c r="D13" s="168">
        <v>0</v>
      </c>
      <c r="E13" s="10" t="s">
        <v>241</v>
      </c>
      <c r="F13" s="168">
        <v>0</v>
      </c>
      <c r="G13" s="10" t="s">
        <v>241</v>
      </c>
      <c r="H13" s="168">
        <v>0</v>
      </c>
      <c r="I13" s="10" t="s">
        <v>379</v>
      </c>
      <c r="J13" s="168">
        <v>22.203081521739101</v>
      </c>
      <c r="K13" s="10" t="s">
        <v>159</v>
      </c>
      <c r="L13" s="168">
        <v>19.5951154891304</v>
      </c>
      <c r="M13" s="10" t="s">
        <v>159</v>
      </c>
      <c r="N13" s="168">
        <v>0</v>
      </c>
      <c r="O13" s="10" t="s">
        <v>179</v>
      </c>
      <c r="P13" s="168">
        <v>84.641781249999994</v>
      </c>
      <c r="Q13" s="10" t="s">
        <v>159</v>
      </c>
      <c r="R13" s="168">
        <v>126.43997826087001</v>
      </c>
      <c r="S13" s="10" t="s">
        <v>181</v>
      </c>
    </row>
    <row r="14" spans="1:19" x14ac:dyDescent="0.25">
      <c r="A14" s="12" t="s">
        <v>177</v>
      </c>
      <c r="B14" s="168">
        <v>0</v>
      </c>
      <c r="C14" s="10" t="s">
        <v>241</v>
      </c>
      <c r="D14" s="168">
        <v>0</v>
      </c>
      <c r="E14" s="10" t="s">
        <v>241</v>
      </c>
      <c r="F14" s="168">
        <v>0</v>
      </c>
      <c r="G14" s="10" t="s">
        <v>241</v>
      </c>
      <c r="H14" s="168">
        <v>0</v>
      </c>
      <c r="I14" s="10" t="s">
        <v>179</v>
      </c>
      <c r="J14" s="168">
        <v>29.6066671070013</v>
      </c>
      <c r="K14" s="10" t="s">
        <v>187</v>
      </c>
      <c r="L14" s="168">
        <v>20.329269484808499</v>
      </c>
      <c r="M14" s="10" t="s">
        <v>159</v>
      </c>
      <c r="N14" s="168">
        <v>0</v>
      </c>
      <c r="O14" s="10" t="s">
        <v>179</v>
      </c>
      <c r="P14" s="168">
        <v>76.617243064729195</v>
      </c>
      <c r="Q14" s="10" t="s">
        <v>159</v>
      </c>
      <c r="R14" s="168">
        <v>126.553179656539</v>
      </c>
      <c r="S14" s="10" t="s">
        <v>181</v>
      </c>
    </row>
    <row r="15" spans="1:19" x14ac:dyDescent="0.25">
      <c r="A15" s="12" t="s">
        <v>178</v>
      </c>
      <c r="B15" s="168">
        <v>0</v>
      </c>
      <c r="C15" s="10" t="s">
        <v>241</v>
      </c>
      <c r="D15" s="168">
        <v>0</v>
      </c>
      <c r="E15" s="10" t="s">
        <v>241</v>
      </c>
      <c r="F15" s="168">
        <v>0</v>
      </c>
      <c r="G15" s="10" t="s">
        <v>241</v>
      </c>
      <c r="H15" s="168">
        <v>0</v>
      </c>
      <c r="I15" s="10" t="s">
        <v>179</v>
      </c>
      <c r="J15" s="168">
        <v>22.9234333333333</v>
      </c>
      <c r="K15" s="10" t="s">
        <v>159</v>
      </c>
      <c r="L15" s="168">
        <v>18.0744166666667</v>
      </c>
      <c r="M15" s="10" t="s">
        <v>159</v>
      </c>
      <c r="N15" s="168">
        <v>0</v>
      </c>
      <c r="O15" s="10" t="s">
        <v>179</v>
      </c>
      <c r="P15" s="168">
        <v>75.179783333333305</v>
      </c>
      <c r="Q15" s="10" t="s">
        <v>159</v>
      </c>
      <c r="R15" s="168">
        <v>116.17763333333301</v>
      </c>
      <c r="S15" s="10" t="s">
        <v>181</v>
      </c>
    </row>
    <row r="16" spans="1:19" x14ac:dyDescent="0.25">
      <c r="A16" s="12" t="s">
        <v>182</v>
      </c>
      <c r="B16" s="168">
        <v>0</v>
      </c>
      <c r="C16" s="10" t="s">
        <v>241</v>
      </c>
      <c r="D16" s="168">
        <v>0</v>
      </c>
      <c r="E16" s="10" t="s">
        <v>241</v>
      </c>
      <c r="F16" s="168">
        <v>0</v>
      </c>
      <c r="G16" s="10" t="s">
        <v>241</v>
      </c>
      <c r="H16" s="168">
        <v>0</v>
      </c>
      <c r="I16" s="10" t="s">
        <v>179</v>
      </c>
      <c r="J16" s="168">
        <v>26.041677804755899</v>
      </c>
      <c r="K16" s="10" t="s">
        <v>159</v>
      </c>
      <c r="L16" s="168">
        <v>0</v>
      </c>
      <c r="M16" s="10" t="s">
        <v>300</v>
      </c>
      <c r="N16" s="168">
        <v>0</v>
      </c>
      <c r="O16" s="10" t="s">
        <v>179</v>
      </c>
      <c r="P16" s="168">
        <v>74.588126408009998</v>
      </c>
      <c r="Q16" s="10" t="s">
        <v>159</v>
      </c>
      <c r="R16" s="168">
        <v>100.629804212766</v>
      </c>
      <c r="S16" s="10" t="s">
        <v>181</v>
      </c>
    </row>
    <row r="17" spans="1:19" x14ac:dyDescent="0.25">
      <c r="A17" s="12" t="s">
        <v>183</v>
      </c>
      <c r="B17" s="168">
        <v>0</v>
      </c>
      <c r="C17" s="10" t="s">
        <v>241</v>
      </c>
      <c r="D17" s="168">
        <v>0</v>
      </c>
      <c r="E17" s="10" t="s">
        <v>241</v>
      </c>
      <c r="F17" s="168">
        <v>0</v>
      </c>
      <c r="G17" s="10" t="s">
        <v>241</v>
      </c>
      <c r="H17" s="168">
        <v>0</v>
      </c>
      <c r="I17" s="10" t="s">
        <v>179</v>
      </c>
      <c r="J17" s="168">
        <v>34.229095354523203</v>
      </c>
      <c r="K17" s="10" t="s">
        <v>159</v>
      </c>
      <c r="L17" s="168">
        <v>0</v>
      </c>
      <c r="M17" s="10" t="s">
        <v>241</v>
      </c>
      <c r="N17" s="168">
        <v>0</v>
      </c>
      <c r="O17" s="10" t="s">
        <v>179</v>
      </c>
      <c r="P17" s="168">
        <v>72.929189486552602</v>
      </c>
      <c r="Q17" s="10" t="s">
        <v>159</v>
      </c>
      <c r="R17" s="168">
        <v>107.158284841076</v>
      </c>
      <c r="S17" s="10" t="s">
        <v>181</v>
      </c>
    </row>
    <row r="18" spans="1:19" x14ac:dyDescent="0.25">
      <c r="A18" s="12" t="s">
        <v>184</v>
      </c>
      <c r="B18" s="168">
        <v>0</v>
      </c>
      <c r="C18" s="10" t="s">
        <v>241</v>
      </c>
      <c r="D18" s="168">
        <v>0</v>
      </c>
      <c r="E18" s="10" t="s">
        <v>241</v>
      </c>
      <c r="F18" s="168">
        <v>0</v>
      </c>
      <c r="G18" s="10" t="s">
        <v>241</v>
      </c>
      <c r="H18" s="168">
        <v>0</v>
      </c>
      <c r="I18" s="10" t="s">
        <v>179</v>
      </c>
      <c r="J18" s="168">
        <v>31.565263033175398</v>
      </c>
      <c r="K18" s="10" t="s">
        <v>159</v>
      </c>
      <c r="L18" s="168">
        <v>0</v>
      </c>
      <c r="M18" s="10" t="s">
        <v>241</v>
      </c>
      <c r="N18" s="168">
        <v>0</v>
      </c>
      <c r="O18" s="10" t="s">
        <v>179</v>
      </c>
      <c r="P18" s="168">
        <v>67.5693483412322</v>
      </c>
      <c r="Q18" s="10" t="s">
        <v>159</v>
      </c>
      <c r="R18" s="168">
        <v>99.134611374407598</v>
      </c>
      <c r="S18" s="10" t="s">
        <v>181</v>
      </c>
    </row>
    <row r="19" spans="1:19" x14ac:dyDescent="0.25">
      <c r="A19" s="12" t="s">
        <v>185</v>
      </c>
      <c r="B19" s="168">
        <v>0</v>
      </c>
      <c r="C19" s="10" t="s">
        <v>241</v>
      </c>
      <c r="D19" s="168">
        <v>0</v>
      </c>
      <c r="E19" s="10" t="s">
        <v>241</v>
      </c>
      <c r="F19" s="168">
        <v>0</v>
      </c>
      <c r="G19" s="10" t="s">
        <v>241</v>
      </c>
      <c r="H19" s="168">
        <v>0</v>
      </c>
      <c r="I19" s="10" t="s">
        <v>179</v>
      </c>
      <c r="J19" s="168">
        <v>35.278514384349798</v>
      </c>
      <c r="K19" s="10" t="s">
        <v>159</v>
      </c>
      <c r="L19" s="168">
        <v>0</v>
      </c>
      <c r="M19" s="10" t="s">
        <v>241</v>
      </c>
      <c r="N19" s="168">
        <v>0</v>
      </c>
      <c r="O19" s="10" t="s">
        <v>179</v>
      </c>
      <c r="P19" s="168">
        <v>65.566883774453402</v>
      </c>
      <c r="Q19" s="10" t="s">
        <v>159</v>
      </c>
      <c r="R19" s="168">
        <v>100.84539815880299</v>
      </c>
      <c r="S19" s="10" t="s">
        <v>181</v>
      </c>
    </row>
    <row r="20" spans="1:19" x14ac:dyDescent="0.25">
      <c r="A20" s="12" t="s">
        <v>186</v>
      </c>
      <c r="B20" s="168">
        <v>0</v>
      </c>
      <c r="C20" s="10" t="s">
        <v>241</v>
      </c>
      <c r="D20" s="168">
        <v>0</v>
      </c>
      <c r="E20" s="10" t="s">
        <v>241</v>
      </c>
      <c r="F20" s="168">
        <v>0</v>
      </c>
      <c r="G20" s="10" t="s">
        <v>241</v>
      </c>
      <c r="H20" s="168">
        <v>0</v>
      </c>
      <c r="I20" s="10" t="s">
        <v>179</v>
      </c>
      <c r="J20" s="168">
        <v>24.554683741648098</v>
      </c>
      <c r="K20" s="10" t="s">
        <v>159</v>
      </c>
      <c r="L20" s="168">
        <v>0</v>
      </c>
      <c r="M20" s="10" t="s">
        <v>241</v>
      </c>
      <c r="N20" s="168">
        <v>0</v>
      </c>
      <c r="O20" s="10" t="s">
        <v>179</v>
      </c>
      <c r="P20" s="168">
        <v>66.8483162583519</v>
      </c>
      <c r="Q20" s="10" t="s">
        <v>159</v>
      </c>
      <c r="R20" s="168">
        <v>91.403000000000006</v>
      </c>
      <c r="S20" s="10" t="s">
        <v>181</v>
      </c>
    </row>
    <row r="21" spans="1:19" x14ac:dyDescent="0.25">
      <c r="A21" s="12" t="s">
        <v>188</v>
      </c>
      <c r="B21" s="168">
        <v>0</v>
      </c>
      <c r="C21" s="10" t="s">
        <v>241</v>
      </c>
      <c r="D21" s="168">
        <v>0</v>
      </c>
      <c r="E21" s="10" t="s">
        <v>241</v>
      </c>
      <c r="F21" s="168">
        <v>0</v>
      </c>
      <c r="G21" s="10" t="s">
        <v>241</v>
      </c>
      <c r="H21" s="168">
        <v>0</v>
      </c>
      <c r="I21" s="10" t="s">
        <v>179</v>
      </c>
      <c r="J21" s="168">
        <v>0</v>
      </c>
      <c r="K21" s="10" t="s">
        <v>301</v>
      </c>
      <c r="L21" s="168">
        <v>0</v>
      </c>
      <c r="M21" s="10" t="s">
        <v>241</v>
      </c>
      <c r="N21" s="168">
        <v>0</v>
      </c>
      <c r="O21" s="10" t="s">
        <v>179</v>
      </c>
      <c r="P21" s="168">
        <v>67.483336933045393</v>
      </c>
      <c r="Q21" s="10" t="s">
        <v>159</v>
      </c>
      <c r="R21" s="168">
        <v>67.483336933045393</v>
      </c>
      <c r="S21" s="10" t="s">
        <v>181</v>
      </c>
    </row>
    <row r="22" spans="1:19" x14ac:dyDescent="0.25">
      <c r="A22" s="12" t="s">
        <v>189</v>
      </c>
      <c r="B22" s="168">
        <v>0</v>
      </c>
      <c r="C22" s="10" t="s">
        <v>241</v>
      </c>
      <c r="D22" s="168">
        <v>0</v>
      </c>
      <c r="E22" s="10" t="s">
        <v>241</v>
      </c>
      <c r="F22" s="168">
        <v>0</v>
      </c>
      <c r="G22" s="10" t="s">
        <v>241</v>
      </c>
      <c r="H22" s="168">
        <v>0</v>
      </c>
      <c r="I22" s="10" t="s">
        <v>179</v>
      </c>
      <c r="J22" s="168">
        <v>0</v>
      </c>
      <c r="K22" s="10" t="s">
        <v>241</v>
      </c>
      <c r="L22" s="168">
        <v>0</v>
      </c>
      <c r="M22" s="10" t="s">
        <v>241</v>
      </c>
      <c r="N22" s="168">
        <v>0</v>
      </c>
      <c r="O22" s="10" t="s">
        <v>179</v>
      </c>
      <c r="P22" s="168">
        <v>56.552646624472601</v>
      </c>
      <c r="Q22" s="10" t="s">
        <v>159</v>
      </c>
      <c r="R22" s="168">
        <v>56.552646624472601</v>
      </c>
      <c r="S22" s="10" t="s">
        <v>181</v>
      </c>
    </row>
    <row r="23" spans="1:19" x14ac:dyDescent="0.25">
      <c r="A23" s="12" t="s">
        <v>190</v>
      </c>
      <c r="B23" s="168">
        <v>0</v>
      </c>
      <c r="C23" s="10" t="s">
        <v>241</v>
      </c>
      <c r="D23" s="168">
        <v>0</v>
      </c>
      <c r="E23" s="10" t="s">
        <v>241</v>
      </c>
      <c r="F23" s="168">
        <v>0</v>
      </c>
      <c r="G23" s="10" t="s">
        <v>241</v>
      </c>
      <c r="H23" s="168">
        <v>0</v>
      </c>
      <c r="I23" s="10" t="s">
        <v>179</v>
      </c>
      <c r="J23" s="168">
        <v>0</v>
      </c>
      <c r="K23" s="10" t="s">
        <v>241</v>
      </c>
      <c r="L23" s="168">
        <v>0</v>
      </c>
      <c r="M23" s="10" t="s">
        <v>241</v>
      </c>
      <c r="N23" s="168">
        <v>0</v>
      </c>
      <c r="O23" s="10" t="s">
        <v>179</v>
      </c>
      <c r="P23" s="168">
        <v>67.145079836233407</v>
      </c>
      <c r="Q23" s="10" t="s">
        <v>159</v>
      </c>
      <c r="R23" s="168">
        <v>67.145079836233407</v>
      </c>
      <c r="S23" s="10" t="s">
        <v>181</v>
      </c>
    </row>
    <row r="24" spans="1:19" x14ac:dyDescent="0.25">
      <c r="A24" s="12" t="s">
        <v>191</v>
      </c>
      <c r="B24" s="168">
        <v>0</v>
      </c>
      <c r="C24" s="10" t="s">
        <v>241</v>
      </c>
      <c r="D24" s="168">
        <v>0</v>
      </c>
      <c r="E24" s="10" t="s">
        <v>241</v>
      </c>
      <c r="F24" s="168">
        <v>0</v>
      </c>
      <c r="G24" s="10" t="s">
        <v>241</v>
      </c>
      <c r="H24" s="168">
        <v>0</v>
      </c>
      <c r="I24" s="10" t="s">
        <v>179</v>
      </c>
      <c r="J24" s="168">
        <v>0</v>
      </c>
      <c r="K24" s="10" t="s">
        <v>241</v>
      </c>
      <c r="L24" s="168">
        <v>0</v>
      </c>
      <c r="M24" s="10" t="s">
        <v>241</v>
      </c>
      <c r="N24" s="168">
        <v>0</v>
      </c>
      <c r="O24" s="10" t="s">
        <v>179</v>
      </c>
      <c r="P24" s="168">
        <v>65.417936999999995</v>
      </c>
      <c r="Q24" s="10" t="s">
        <v>159</v>
      </c>
      <c r="R24" s="168">
        <v>65.417936999999995</v>
      </c>
      <c r="S24" s="10" t="s">
        <v>181</v>
      </c>
    </row>
    <row r="25" spans="1:19" x14ac:dyDescent="0.25">
      <c r="A25" s="12" t="s">
        <v>192</v>
      </c>
      <c r="B25" s="168">
        <v>0</v>
      </c>
      <c r="C25" s="10" t="s">
        <v>241</v>
      </c>
      <c r="D25" s="168">
        <v>0</v>
      </c>
      <c r="E25" s="10" t="s">
        <v>241</v>
      </c>
      <c r="F25" s="168">
        <v>0</v>
      </c>
      <c r="G25" s="10" t="s">
        <v>241</v>
      </c>
      <c r="H25" s="168">
        <v>0</v>
      </c>
      <c r="I25" s="10" t="s">
        <v>179</v>
      </c>
      <c r="J25" s="168">
        <v>0</v>
      </c>
      <c r="K25" s="10" t="s">
        <v>241</v>
      </c>
      <c r="L25" s="168">
        <v>0</v>
      </c>
      <c r="M25" s="10" t="s">
        <v>241</v>
      </c>
      <c r="N25" s="168">
        <v>0</v>
      </c>
      <c r="O25" s="10" t="s">
        <v>179</v>
      </c>
      <c r="P25" s="168">
        <v>66.186507331378294</v>
      </c>
      <c r="Q25" s="10" t="s">
        <v>159</v>
      </c>
      <c r="R25" s="168">
        <v>66.186507331378294</v>
      </c>
      <c r="S25" s="10" t="s">
        <v>181</v>
      </c>
    </row>
    <row r="26" spans="1:19" x14ac:dyDescent="0.25">
      <c r="A26" s="12" t="s">
        <v>193</v>
      </c>
      <c r="B26" s="168">
        <v>0</v>
      </c>
      <c r="C26" s="10" t="s">
        <v>241</v>
      </c>
      <c r="D26" s="168">
        <v>0</v>
      </c>
      <c r="E26" s="10" t="s">
        <v>241</v>
      </c>
      <c r="F26" s="168">
        <v>0</v>
      </c>
      <c r="G26" s="10" t="s">
        <v>241</v>
      </c>
      <c r="H26" s="168">
        <v>0</v>
      </c>
      <c r="I26" s="10" t="s">
        <v>179</v>
      </c>
      <c r="J26" s="168">
        <v>0</v>
      </c>
      <c r="K26" s="10" t="s">
        <v>241</v>
      </c>
      <c r="L26" s="168">
        <v>0</v>
      </c>
      <c r="M26" s="10" t="s">
        <v>241</v>
      </c>
      <c r="N26" s="168">
        <v>0</v>
      </c>
      <c r="O26" s="10" t="s">
        <v>179</v>
      </c>
      <c r="P26" s="168">
        <v>68.687233333333296</v>
      </c>
      <c r="Q26" s="10" t="s">
        <v>159</v>
      </c>
      <c r="R26" s="168">
        <v>68.687233333333296</v>
      </c>
      <c r="S26" s="10" t="s">
        <v>181</v>
      </c>
    </row>
    <row r="27" spans="1:19" x14ac:dyDescent="0.25">
      <c r="A27" s="12" t="s">
        <v>194</v>
      </c>
      <c r="B27" s="168">
        <v>0</v>
      </c>
      <c r="C27" s="10" t="s">
        <v>241</v>
      </c>
      <c r="D27" s="168">
        <v>0</v>
      </c>
      <c r="E27" s="10" t="s">
        <v>241</v>
      </c>
      <c r="F27" s="168">
        <v>0</v>
      </c>
      <c r="G27" s="10" t="s">
        <v>241</v>
      </c>
      <c r="H27" s="168">
        <v>0</v>
      </c>
      <c r="I27" s="10" t="s">
        <v>179</v>
      </c>
      <c r="J27" s="168">
        <v>0</v>
      </c>
      <c r="K27" s="10" t="s">
        <v>241</v>
      </c>
      <c r="L27" s="168">
        <v>0</v>
      </c>
      <c r="M27" s="10" t="s">
        <v>241</v>
      </c>
      <c r="N27" s="168">
        <v>0</v>
      </c>
      <c r="O27" s="10" t="s">
        <v>179</v>
      </c>
      <c r="P27" s="168">
        <v>58.173916666666699</v>
      </c>
      <c r="Q27" s="10" t="s">
        <v>159</v>
      </c>
      <c r="R27" s="168">
        <v>58.173916666666699</v>
      </c>
      <c r="S27" s="10" t="s">
        <v>181</v>
      </c>
    </row>
    <row r="28" spans="1:19" x14ac:dyDescent="0.25">
      <c r="A28" s="12" t="s">
        <v>196</v>
      </c>
      <c r="B28" s="168">
        <v>0</v>
      </c>
      <c r="C28" s="10" t="s">
        <v>241</v>
      </c>
      <c r="D28" s="168">
        <v>0</v>
      </c>
      <c r="E28" s="10" t="s">
        <v>241</v>
      </c>
      <c r="F28" s="168">
        <v>0</v>
      </c>
      <c r="G28" s="10" t="s">
        <v>241</v>
      </c>
      <c r="H28" s="168">
        <v>0</v>
      </c>
      <c r="I28" s="10" t="s">
        <v>179</v>
      </c>
      <c r="J28" s="168">
        <v>0</v>
      </c>
      <c r="K28" s="10" t="s">
        <v>241</v>
      </c>
      <c r="L28" s="168">
        <v>0</v>
      </c>
      <c r="M28" s="10" t="s">
        <v>241</v>
      </c>
      <c r="N28" s="168">
        <v>0</v>
      </c>
      <c r="O28" s="10" t="s">
        <v>179</v>
      </c>
      <c r="P28" s="168">
        <v>78.934535549399797</v>
      </c>
      <c r="Q28" s="10" t="s">
        <v>159</v>
      </c>
      <c r="R28" s="168">
        <v>78.934535549399797</v>
      </c>
      <c r="S28" s="10" t="s">
        <v>181</v>
      </c>
    </row>
    <row r="29" spans="1:19" x14ac:dyDescent="0.25">
      <c r="A29" s="12" t="s">
        <v>197</v>
      </c>
      <c r="B29" s="168">
        <v>0</v>
      </c>
      <c r="C29" s="10" t="s">
        <v>241</v>
      </c>
      <c r="D29" s="168">
        <v>0</v>
      </c>
      <c r="E29" s="10" t="s">
        <v>241</v>
      </c>
      <c r="F29" s="168">
        <v>0</v>
      </c>
      <c r="G29" s="10" t="s">
        <v>241</v>
      </c>
      <c r="H29" s="168">
        <v>0</v>
      </c>
      <c r="I29" s="10" t="s">
        <v>179</v>
      </c>
      <c r="J29" s="168">
        <v>0</v>
      </c>
      <c r="K29" s="10" t="s">
        <v>241</v>
      </c>
      <c r="L29" s="168">
        <v>0</v>
      </c>
      <c r="M29" s="10" t="s">
        <v>241</v>
      </c>
      <c r="N29" s="168">
        <v>0</v>
      </c>
      <c r="O29" s="10" t="s">
        <v>179</v>
      </c>
      <c r="P29" s="168">
        <v>83.8741007259528</v>
      </c>
      <c r="Q29" s="10" t="s">
        <v>159</v>
      </c>
      <c r="R29" s="168">
        <v>83.8741007259528</v>
      </c>
      <c r="S29" s="10" t="s">
        <v>181</v>
      </c>
    </row>
    <row r="30" spans="1:19" x14ac:dyDescent="0.25">
      <c r="A30" s="12" t="s">
        <v>199</v>
      </c>
      <c r="B30" s="168">
        <v>0</v>
      </c>
      <c r="C30" s="10" t="s">
        <v>241</v>
      </c>
      <c r="D30" s="168">
        <v>0</v>
      </c>
      <c r="E30" s="10" t="s">
        <v>241</v>
      </c>
      <c r="F30" s="168">
        <v>0</v>
      </c>
      <c r="G30" s="10" t="s">
        <v>241</v>
      </c>
      <c r="H30" s="168">
        <v>0</v>
      </c>
      <c r="I30" s="10" t="s">
        <v>179</v>
      </c>
      <c r="J30" s="168">
        <v>0</v>
      </c>
      <c r="K30" s="10" t="s">
        <v>241</v>
      </c>
      <c r="L30" s="168">
        <v>0</v>
      </c>
      <c r="M30" s="10" t="s">
        <v>241</v>
      </c>
      <c r="N30" s="168">
        <v>0</v>
      </c>
      <c r="O30" s="10" t="s">
        <v>179</v>
      </c>
      <c r="P30" s="168">
        <v>82.926918967052501</v>
      </c>
      <c r="Q30" s="10" t="s">
        <v>159</v>
      </c>
      <c r="R30" s="168">
        <v>82.926918967052501</v>
      </c>
      <c r="S30" s="10" t="s">
        <v>181</v>
      </c>
    </row>
    <row r="31" spans="1:19" x14ac:dyDescent="0.25">
      <c r="A31" s="12" t="s">
        <v>200</v>
      </c>
      <c r="B31" s="168">
        <v>0</v>
      </c>
      <c r="C31" s="10" t="s">
        <v>241</v>
      </c>
      <c r="D31" s="168">
        <v>0</v>
      </c>
      <c r="E31" s="10" t="s">
        <v>241</v>
      </c>
      <c r="F31" s="168">
        <v>0</v>
      </c>
      <c r="G31" s="10" t="s">
        <v>241</v>
      </c>
      <c r="H31" s="168">
        <v>0</v>
      </c>
      <c r="I31" s="10" t="s">
        <v>179</v>
      </c>
      <c r="J31" s="168">
        <v>0</v>
      </c>
      <c r="K31" s="10" t="s">
        <v>241</v>
      </c>
      <c r="L31" s="168">
        <v>0</v>
      </c>
      <c r="M31" s="10" t="s">
        <v>241</v>
      </c>
      <c r="N31" s="168">
        <v>0</v>
      </c>
      <c r="O31" s="10" t="s">
        <v>179</v>
      </c>
      <c r="P31" s="168">
        <v>75.256715162138505</v>
      </c>
      <c r="Q31" s="10" t="s">
        <v>159</v>
      </c>
      <c r="R31" s="168">
        <v>75.256715162138505</v>
      </c>
      <c r="S31" s="10" t="s">
        <v>181</v>
      </c>
    </row>
    <row r="32" spans="1:19" x14ac:dyDescent="0.25">
      <c r="A32" s="15" t="s">
        <v>203</v>
      </c>
      <c r="B32" s="169">
        <v>0</v>
      </c>
      <c r="C32" s="14" t="s">
        <v>241</v>
      </c>
      <c r="D32" s="169">
        <v>0</v>
      </c>
      <c r="E32" s="14" t="s">
        <v>241</v>
      </c>
      <c r="F32" s="169">
        <v>0</v>
      </c>
      <c r="G32" s="14" t="s">
        <v>241</v>
      </c>
      <c r="H32" s="169">
        <v>0</v>
      </c>
      <c r="I32" s="14" t="s">
        <v>179</v>
      </c>
      <c r="J32" s="169">
        <v>0</v>
      </c>
      <c r="K32" s="14" t="s">
        <v>241</v>
      </c>
      <c r="L32" s="169">
        <v>0</v>
      </c>
      <c r="M32" s="14" t="s">
        <v>241</v>
      </c>
      <c r="N32" s="169">
        <v>0</v>
      </c>
      <c r="O32" s="14" t="s">
        <v>179</v>
      </c>
      <c r="P32" s="169">
        <v>67.912999999999997</v>
      </c>
      <c r="Q32" s="14" t="s">
        <v>159</v>
      </c>
      <c r="R32" s="169">
        <v>67.912999999999997</v>
      </c>
      <c r="S32" s="14" t="s">
        <v>181</v>
      </c>
    </row>
    <row r="34" spans="1:2" x14ac:dyDescent="0.25">
      <c r="A34" s="16" t="s">
        <v>204</v>
      </c>
      <c r="B34" s="16" t="s">
        <v>205</v>
      </c>
    </row>
    <row r="36" spans="1:2" x14ac:dyDescent="0.25">
      <c r="B36" s="16" t="s">
        <v>380</v>
      </c>
    </row>
    <row r="37" spans="1:2" x14ac:dyDescent="0.25">
      <c r="B37" s="16" t="s">
        <v>381</v>
      </c>
    </row>
    <row r="38" spans="1:2" x14ac:dyDescent="0.25">
      <c r="B38" s="16" t="s">
        <v>382</v>
      </c>
    </row>
    <row r="39" spans="1:2" x14ac:dyDescent="0.25">
      <c r="B39" s="16" t="s">
        <v>383</v>
      </c>
    </row>
    <row r="41" spans="1:2" x14ac:dyDescent="0.25">
      <c r="B41" s="16" t="s">
        <v>210</v>
      </c>
    </row>
    <row r="42" spans="1:2" x14ac:dyDescent="0.25">
      <c r="B42" s="16" t="s">
        <v>244</v>
      </c>
    </row>
    <row r="43" spans="1:2" x14ac:dyDescent="0.25">
      <c r="B43" s="16" t="s">
        <v>212</v>
      </c>
    </row>
    <row r="46" spans="1:2" x14ac:dyDescent="0.25">
      <c r="A46" s="17" t="str">
        <f>HYPERLINK("#'MINOR_GAMING 1'!A2", "&lt;&lt;&lt; Previous table")</f>
        <v>&lt;&lt;&lt; Previous table</v>
      </c>
    </row>
    <row r="47" spans="1:2" x14ac:dyDescent="0.25">
      <c r="A47" s="17" t="str">
        <f>HYPERLINK("#'MINOR_GAMING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4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HYPERLINK("#'INDEX'!B11", "Link to index")</f>
        <v>Link to index</v>
      </c>
    </row>
    <row r="2" spans="1:19" ht="15.75" customHeight="1" x14ac:dyDescent="0.25">
      <c r="A2" s="287" t="s">
        <v>221</v>
      </c>
      <c r="B2" s="286"/>
      <c r="C2" s="286"/>
      <c r="D2" s="286"/>
      <c r="E2" s="286"/>
      <c r="F2" s="286"/>
      <c r="G2" s="286"/>
      <c r="H2" s="286"/>
      <c r="I2" s="286"/>
      <c r="J2" s="286"/>
      <c r="K2" s="286"/>
      <c r="L2" s="286"/>
      <c r="M2" s="286"/>
      <c r="N2" s="286"/>
      <c r="O2" s="286"/>
      <c r="P2" s="286"/>
      <c r="Q2" s="286"/>
      <c r="R2" s="286"/>
      <c r="S2" s="286"/>
    </row>
    <row r="3" spans="1:19" ht="15.75" customHeight="1" x14ac:dyDescent="0.25">
      <c r="A3" s="287" t="s">
        <v>29</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26">
        <v>72.230378548895899</v>
      </c>
      <c r="C7" s="10" t="s">
        <v>159</v>
      </c>
      <c r="D7" s="26">
        <v>0</v>
      </c>
      <c r="E7" s="10" t="s">
        <v>159</v>
      </c>
      <c r="F7" s="26">
        <v>67.250168769716097</v>
      </c>
      <c r="G7" s="10" t="s">
        <v>159</v>
      </c>
      <c r="H7" s="26">
        <v>463.14126025236601</v>
      </c>
      <c r="I7" s="10" t="s">
        <v>159</v>
      </c>
      <c r="J7" s="26">
        <v>152.488585173502</v>
      </c>
      <c r="K7" s="10" t="s">
        <v>159</v>
      </c>
      <c r="L7" s="26">
        <v>107.43493217665601</v>
      </c>
      <c r="M7" s="10" t="s">
        <v>159</v>
      </c>
      <c r="N7" s="26">
        <v>653.04255362775996</v>
      </c>
      <c r="O7" s="10" t="s">
        <v>159</v>
      </c>
      <c r="P7" s="26">
        <v>720.91319558359601</v>
      </c>
      <c r="Q7" s="10" t="s">
        <v>159</v>
      </c>
      <c r="R7" s="26">
        <v>2236.50107413249</v>
      </c>
      <c r="S7" s="10" t="s">
        <v>159</v>
      </c>
    </row>
    <row r="8" spans="1:19" x14ac:dyDescent="0.25">
      <c r="A8" s="12" t="s">
        <v>171</v>
      </c>
      <c r="B8" s="26">
        <v>51.2528245083207</v>
      </c>
      <c r="C8" s="10" t="s">
        <v>159</v>
      </c>
      <c r="D8" s="26">
        <v>489.05567322239</v>
      </c>
      <c r="E8" s="10" t="s">
        <v>159</v>
      </c>
      <c r="F8" s="26">
        <v>102.21785883207301</v>
      </c>
      <c r="G8" s="10" t="s">
        <v>159</v>
      </c>
      <c r="H8" s="26">
        <v>680.32825264750397</v>
      </c>
      <c r="I8" s="10" t="s">
        <v>159</v>
      </c>
      <c r="J8" s="26">
        <v>133.98095007564299</v>
      </c>
      <c r="K8" s="10" t="s">
        <v>159</v>
      </c>
      <c r="L8" s="26">
        <v>109.199095310136</v>
      </c>
      <c r="M8" s="10" t="s">
        <v>159</v>
      </c>
      <c r="N8" s="26">
        <v>859.26066565809401</v>
      </c>
      <c r="O8" s="10" t="s">
        <v>159</v>
      </c>
      <c r="P8" s="26">
        <v>751.90121785173994</v>
      </c>
      <c r="Q8" s="10" t="s">
        <v>159</v>
      </c>
      <c r="R8" s="26">
        <v>3177.1965381058999</v>
      </c>
      <c r="S8" s="10" t="s">
        <v>159</v>
      </c>
    </row>
    <row r="9" spans="1:19" x14ac:dyDescent="0.25">
      <c r="A9" s="12" t="s">
        <v>172</v>
      </c>
      <c r="B9" s="26">
        <v>30.7382089552239</v>
      </c>
      <c r="C9" s="10" t="s">
        <v>159</v>
      </c>
      <c r="D9" s="26">
        <v>624.17559701492496</v>
      </c>
      <c r="E9" s="10" t="s">
        <v>159</v>
      </c>
      <c r="F9" s="26">
        <v>79.199033074626897</v>
      </c>
      <c r="G9" s="10" t="s">
        <v>159</v>
      </c>
      <c r="H9" s="26">
        <v>777.69568208955195</v>
      </c>
      <c r="I9" s="10" t="s">
        <v>159</v>
      </c>
      <c r="J9" s="26">
        <v>122.104944776119</v>
      </c>
      <c r="K9" s="10" t="s">
        <v>159</v>
      </c>
      <c r="L9" s="26">
        <v>128.18696567164201</v>
      </c>
      <c r="M9" s="10" t="s">
        <v>159</v>
      </c>
      <c r="N9" s="26">
        <v>999.79651044776097</v>
      </c>
      <c r="O9" s="10" t="s">
        <v>159</v>
      </c>
      <c r="P9" s="26">
        <v>648.09268656716404</v>
      </c>
      <c r="Q9" s="10" t="s">
        <v>159</v>
      </c>
      <c r="R9" s="26">
        <v>3409.9896285970099</v>
      </c>
      <c r="S9" s="10" t="s">
        <v>159</v>
      </c>
    </row>
    <row r="10" spans="1:19" x14ac:dyDescent="0.25">
      <c r="A10" s="12" t="s">
        <v>173</v>
      </c>
      <c r="B10" s="26">
        <v>29.840238805970099</v>
      </c>
      <c r="C10" s="10" t="s">
        <v>159</v>
      </c>
      <c r="D10" s="26">
        <v>770.52746268656699</v>
      </c>
      <c r="E10" s="10" t="s">
        <v>159</v>
      </c>
      <c r="F10" s="26">
        <v>81.877608955223906</v>
      </c>
      <c r="G10" s="10" t="s">
        <v>159</v>
      </c>
      <c r="H10" s="26">
        <v>808.77235671641802</v>
      </c>
      <c r="I10" s="10" t="s">
        <v>159</v>
      </c>
      <c r="J10" s="26">
        <v>131.25560597014899</v>
      </c>
      <c r="K10" s="10" t="s">
        <v>159</v>
      </c>
      <c r="L10" s="26">
        <v>130.62357313432801</v>
      </c>
      <c r="M10" s="10" t="s">
        <v>159</v>
      </c>
      <c r="N10" s="26">
        <v>1281.8385731343301</v>
      </c>
      <c r="O10" s="10" t="s">
        <v>159</v>
      </c>
      <c r="P10" s="26">
        <v>619.64775522388004</v>
      </c>
      <c r="Q10" s="10" t="s">
        <v>159</v>
      </c>
      <c r="R10" s="26">
        <v>3854.3831746268702</v>
      </c>
      <c r="S10" s="10" t="s">
        <v>159</v>
      </c>
    </row>
    <row r="11" spans="1:19" x14ac:dyDescent="0.25">
      <c r="A11" s="12" t="s">
        <v>174</v>
      </c>
      <c r="B11" s="26">
        <v>27.790184365781698</v>
      </c>
      <c r="C11" s="10" t="s">
        <v>159</v>
      </c>
      <c r="D11" s="26">
        <v>818.60309734513305</v>
      </c>
      <c r="E11" s="10" t="s">
        <v>159</v>
      </c>
      <c r="F11" s="26">
        <v>92.628259587020693</v>
      </c>
      <c r="G11" s="10" t="s">
        <v>159</v>
      </c>
      <c r="H11" s="26">
        <v>813.65427728613599</v>
      </c>
      <c r="I11" s="10" t="s">
        <v>159</v>
      </c>
      <c r="J11" s="26">
        <v>130.799020648968</v>
      </c>
      <c r="K11" s="10" t="s">
        <v>159</v>
      </c>
      <c r="L11" s="26">
        <v>140.21713716814199</v>
      </c>
      <c r="M11" s="10" t="s">
        <v>159</v>
      </c>
      <c r="N11" s="26">
        <v>1231.83298525074</v>
      </c>
      <c r="O11" s="10" t="s">
        <v>159</v>
      </c>
      <c r="P11" s="26">
        <v>487.64648967551602</v>
      </c>
      <c r="Q11" s="10" t="s">
        <v>159</v>
      </c>
      <c r="R11" s="26">
        <v>3743.1714513274301</v>
      </c>
      <c r="S11" s="10" t="s">
        <v>159</v>
      </c>
    </row>
    <row r="12" spans="1:19" x14ac:dyDescent="0.25">
      <c r="A12" s="12" t="s">
        <v>175</v>
      </c>
      <c r="B12" s="26">
        <v>29.508501440922199</v>
      </c>
      <c r="C12" s="10" t="s">
        <v>159</v>
      </c>
      <c r="D12" s="26">
        <v>810.90028818443795</v>
      </c>
      <c r="E12" s="10" t="s">
        <v>159</v>
      </c>
      <c r="F12" s="26">
        <v>104.00496397694501</v>
      </c>
      <c r="G12" s="10" t="s">
        <v>159</v>
      </c>
      <c r="H12" s="26">
        <v>884.75489913544698</v>
      </c>
      <c r="I12" s="10" t="s">
        <v>159</v>
      </c>
      <c r="J12" s="26">
        <v>126.42142219020199</v>
      </c>
      <c r="K12" s="10" t="s">
        <v>159</v>
      </c>
      <c r="L12" s="26">
        <v>128.487017291066</v>
      </c>
      <c r="M12" s="10" t="s">
        <v>159</v>
      </c>
      <c r="N12" s="26">
        <v>1373.51071037464</v>
      </c>
      <c r="O12" s="10" t="s">
        <v>159</v>
      </c>
      <c r="P12" s="26">
        <v>481.07193083573497</v>
      </c>
      <c r="Q12" s="10" t="s">
        <v>159</v>
      </c>
      <c r="R12" s="26">
        <v>3938.6597334293901</v>
      </c>
      <c r="S12" s="10" t="s">
        <v>159</v>
      </c>
    </row>
    <row r="13" spans="1:19" x14ac:dyDescent="0.25">
      <c r="A13" s="12" t="s">
        <v>176</v>
      </c>
      <c r="B13" s="26">
        <v>28.915567934782601</v>
      </c>
      <c r="C13" s="10" t="s">
        <v>159</v>
      </c>
      <c r="D13" s="26">
        <v>831.59375</v>
      </c>
      <c r="E13" s="10" t="s">
        <v>159</v>
      </c>
      <c r="F13" s="26">
        <v>108.643243206522</v>
      </c>
      <c r="G13" s="10" t="s">
        <v>159</v>
      </c>
      <c r="H13" s="26">
        <v>853.60347418478295</v>
      </c>
      <c r="I13" s="10" t="s">
        <v>159</v>
      </c>
      <c r="J13" s="26">
        <v>126.919441576087</v>
      </c>
      <c r="K13" s="10" t="s">
        <v>159</v>
      </c>
      <c r="L13" s="26">
        <v>119.89255298913</v>
      </c>
      <c r="M13" s="10" t="s">
        <v>159</v>
      </c>
      <c r="N13" s="26">
        <v>1486.7229918478299</v>
      </c>
      <c r="O13" s="10" t="s">
        <v>159</v>
      </c>
      <c r="P13" s="26">
        <v>441.83566304347801</v>
      </c>
      <c r="Q13" s="10" t="s">
        <v>159</v>
      </c>
      <c r="R13" s="26">
        <v>3998.12668478261</v>
      </c>
      <c r="S13" s="10" t="s">
        <v>159</v>
      </c>
    </row>
    <row r="14" spans="1:19" x14ac:dyDescent="0.25">
      <c r="A14" s="12" t="s">
        <v>177</v>
      </c>
      <c r="B14" s="26">
        <v>24.792202113606301</v>
      </c>
      <c r="C14" s="10" t="s">
        <v>159</v>
      </c>
      <c r="D14" s="26">
        <v>816.16644649934005</v>
      </c>
      <c r="E14" s="10" t="s">
        <v>159</v>
      </c>
      <c r="F14" s="26">
        <v>106.306443857332</v>
      </c>
      <c r="G14" s="10" t="s">
        <v>159</v>
      </c>
      <c r="H14" s="26">
        <v>827.07464861294602</v>
      </c>
      <c r="I14" s="10" t="s">
        <v>159</v>
      </c>
      <c r="J14" s="26">
        <v>140.247657859974</v>
      </c>
      <c r="K14" s="10" t="s">
        <v>159</v>
      </c>
      <c r="L14" s="26">
        <v>134.21047159841501</v>
      </c>
      <c r="M14" s="10" t="s">
        <v>159</v>
      </c>
      <c r="N14" s="26">
        <v>1392.6764676354001</v>
      </c>
      <c r="O14" s="10" t="s">
        <v>159</v>
      </c>
      <c r="P14" s="26">
        <v>445.77360634081901</v>
      </c>
      <c r="Q14" s="10" t="s">
        <v>159</v>
      </c>
      <c r="R14" s="26">
        <v>3887.2479445178301</v>
      </c>
      <c r="S14" s="10" t="s">
        <v>159</v>
      </c>
    </row>
    <row r="15" spans="1:19" x14ac:dyDescent="0.25">
      <c r="A15" s="12" t="s">
        <v>178</v>
      </c>
      <c r="B15" s="26">
        <v>27.309650000000001</v>
      </c>
      <c r="C15" s="10" t="s">
        <v>159</v>
      </c>
      <c r="D15" s="26">
        <v>802.48333333333301</v>
      </c>
      <c r="E15" s="10" t="s">
        <v>159</v>
      </c>
      <c r="F15" s="26">
        <v>108.25069999999999</v>
      </c>
      <c r="G15" s="10" t="s">
        <v>159</v>
      </c>
      <c r="H15" s="26">
        <v>786.23638333333304</v>
      </c>
      <c r="I15" s="10" t="s">
        <v>159</v>
      </c>
      <c r="J15" s="26">
        <v>148.60329999999999</v>
      </c>
      <c r="K15" s="10" t="s">
        <v>159</v>
      </c>
      <c r="L15" s="26">
        <v>131.099966666667</v>
      </c>
      <c r="M15" s="10" t="s">
        <v>159</v>
      </c>
      <c r="N15" s="26">
        <v>1411.7580499999999</v>
      </c>
      <c r="O15" s="10" t="s">
        <v>159</v>
      </c>
      <c r="P15" s="26">
        <v>375.19433333333302</v>
      </c>
      <c r="Q15" s="10" t="s">
        <v>159</v>
      </c>
      <c r="R15" s="26">
        <v>3790.93571666667</v>
      </c>
      <c r="S15" s="10" t="s">
        <v>159</v>
      </c>
    </row>
    <row r="16" spans="1:19" x14ac:dyDescent="0.25">
      <c r="A16" s="12" t="s">
        <v>182</v>
      </c>
      <c r="B16" s="26">
        <v>27.7245581977472</v>
      </c>
      <c r="C16" s="10" t="s">
        <v>159</v>
      </c>
      <c r="D16" s="26">
        <v>797.88110137672095</v>
      </c>
      <c r="E16" s="10" t="s">
        <v>159</v>
      </c>
      <c r="F16" s="26">
        <v>117.139371714643</v>
      </c>
      <c r="G16" s="10" t="s">
        <v>159</v>
      </c>
      <c r="H16" s="26">
        <v>857.42967584480596</v>
      </c>
      <c r="I16" s="10" t="s">
        <v>159</v>
      </c>
      <c r="J16" s="26">
        <v>156.27898748435501</v>
      </c>
      <c r="K16" s="10" t="s">
        <v>159</v>
      </c>
      <c r="L16" s="26">
        <v>139.57271839799699</v>
      </c>
      <c r="M16" s="10" t="s">
        <v>159</v>
      </c>
      <c r="N16" s="26">
        <v>1395.58092991239</v>
      </c>
      <c r="O16" s="10" t="s">
        <v>159</v>
      </c>
      <c r="P16" s="26">
        <v>413.23435168961203</v>
      </c>
      <c r="Q16" s="10" t="s">
        <v>159</v>
      </c>
      <c r="R16" s="26">
        <v>3904.8416946182701</v>
      </c>
      <c r="S16" s="10" t="s">
        <v>159</v>
      </c>
    </row>
    <row r="17" spans="1:19" x14ac:dyDescent="0.25">
      <c r="A17" s="12" t="s">
        <v>183</v>
      </c>
      <c r="B17" s="26">
        <v>26.956119804400998</v>
      </c>
      <c r="C17" s="10" t="s">
        <v>159</v>
      </c>
      <c r="D17" s="26">
        <v>769.30599022004901</v>
      </c>
      <c r="E17" s="10" t="s">
        <v>159</v>
      </c>
      <c r="F17" s="26">
        <v>123.196454767726</v>
      </c>
      <c r="G17" s="10" t="s">
        <v>159</v>
      </c>
      <c r="H17" s="26">
        <v>777.12069070904602</v>
      </c>
      <c r="I17" s="10" t="s">
        <v>159</v>
      </c>
      <c r="J17" s="26">
        <v>149.44253300733499</v>
      </c>
      <c r="K17" s="10" t="s">
        <v>159</v>
      </c>
      <c r="L17" s="26">
        <v>144.32231295843499</v>
      </c>
      <c r="M17" s="10" t="s">
        <v>159</v>
      </c>
      <c r="N17" s="26">
        <v>1303.4778973105099</v>
      </c>
      <c r="O17" s="10" t="s">
        <v>159</v>
      </c>
      <c r="P17" s="26">
        <v>438.312052567237</v>
      </c>
      <c r="Q17" s="10" t="s">
        <v>159</v>
      </c>
      <c r="R17" s="26">
        <v>3732.1340513447399</v>
      </c>
      <c r="S17" s="10" t="s">
        <v>159</v>
      </c>
    </row>
    <row r="18" spans="1:19" x14ac:dyDescent="0.25">
      <c r="A18" s="12" t="s">
        <v>184</v>
      </c>
      <c r="B18" s="26">
        <v>25.926944312796198</v>
      </c>
      <c r="C18" s="10" t="s">
        <v>159</v>
      </c>
      <c r="D18" s="26">
        <v>874.60426540284402</v>
      </c>
      <c r="E18" s="10" t="s">
        <v>159</v>
      </c>
      <c r="F18" s="26">
        <v>135.077172796209</v>
      </c>
      <c r="G18" s="10" t="s">
        <v>159</v>
      </c>
      <c r="H18" s="26">
        <v>792.90142180094801</v>
      </c>
      <c r="I18" s="10" t="s">
        <v>159</v>
      </c>
      <c r="J18" s="26">
        <v>171.628063981043</v>
      </c>
      <c r="K18" s="10" t="s">
        <v>159</v>
      </c>
      <c r="L18" s="26">
        <v>136.770011848341</v>
      </c>
      <c r="M18" s="10" t="s">
        <v>159</v>
      </c>
      <c r="N18" s="26">
        <v>1408.04021208531</v>
      </c>
      <c r="O18" s="10" t="s">
        <v>159</v>
      </c>
      <c r="P18" s="26">
        <v>473.65304383886303</v>
      </c>
      <c r="Q18" s="10" t="s">
        <v>159</v>
      </c>
      <c r="R18" s="26">
        <v>4018.6011360663501</v>
      </c>
      <c r="S18" s="10" t="s">
        <v>159</v>
      </c>
    </row>
    <row r="19" spans="1:19" x14ac:dyDescent="0.25">
      <c r="A19" s="12" t="s">
        <v>185</v>
      </c>
      <c r="B19" s="26">
        <v>24.1931495972382</v>
      </c>
      <c r="C19" s="10" t="s">
        <v>159</v>
      </c>
      <c r="D19" s="26">
        <v>914.806215189873</v>
      </c>
      <c r="E19" s="10" t="s">
        <v>159</v>
      </c>
      <c r="F19" s="26">
        <v>140.12481588032199</v>
      </c>
      <c r="G19" s="10" t="s">
        <v>159</v>
      </c>
      <c r="H19" s="26">
        <v>700.062222094361</v>
      </c>
      <c r="I19" s="10" t="s">
        <v>159</v>
      </c>
      <c r="J19" s="26">
        <v>175.165006904488</v>
      </c>
      <c r="K19" s="10" t="s">
        <v>159</v>
      </c>
      <c r="L19" s="26">
        <v>135.70717951668601</v>
      </c>
      <c r="M19" s="10" t="s">
        <v>159</v>
      </c>
      <c r="N19" s="26">
        <v>1414.5955983889501</v>
      </c>
      <c r="O19" s="10" t="s">
        <v>159</v>
      </c>
      <c r="P19" s="26">
        <v>603.14183659378602</v>
      </c>
      <c r="Q19" s="10" t="s">
        <v>159</v>
      </c>
      <c r="R19" s="26">
        <v>4107.7960241657102</v>
      </c>
      <c r="S19" s="10" t="s">
        <v>159</v>
      </c>
    </row>
    <row r="20" spans="1:19" x14ac:dyDescent="0.25">
      <c r="A20" s="12" t="s">
        <v>186</v>
      </c>
      <c r="B20" s="26">
        <v>22.808876391982199</v>
      </c>
      <c r="C20" s="10" t="s">
        <v>159</v>
      </c>
      <c r="D20" s="26">
        <v>907.41654677060103</v>
      </c>
      <c r="E20" s="10" t="s">
        <v>159</v>
      </c>
      <c r="F20" s="26">
        <v>138.25498704342999</v>
      </c>
      <c r="G20" s="10" t="s">
        <v>180</v>
      </c>
      <c r="H20" s="26">
        <v>721.959707234711</v>
      </c>
      <c r="I20" s="10" t="s">
        <v>159</v>
      </c>
      <c r="J20" s="26">
        <v>160.29861358574601</v>
      </c>
      <c r="K20" s="10" t="s">
        <v>159</v>
      </c>
      <c r="L20" s="26">
        <v>140.79839643652599</v>
      </c>
      <c r="M20" s="10" t="s">
        <v>159</v>
      </c>
      <c r="N20" s="26">
        <v>1419.02571269488</v>
      </c>
      <c r="O20" s="10" t="s">
        <v>159</v>
      </c>
      <c r="P20" s="26">
        <v>626.44979064587994</v>
      </c>
      <c r="Q20" s="10" t="s">
        <v>159</v>
      </c>
      <c r="R20" s="26">
        <v>4137.0126308037497</v>
      </c>
      <c r="S20" s="10" t="s">
        <v>159</v>
      </c>
    </row>
    <row r="21" spans="1:19" x14ac:dyDescent="0.25">
      <c r="A21" s="12" t="s">
        <v>188</v>
      </c>
      <c r="B21" s="26">
        <v>23.534829373650101</v>
      </c>
      <c r="C21" s="10" t="s">
        <v>159</v>
      </c>
      <c r="D21" s="26">
        <v>934.34497084233305</v>
      </c>
      <c r="E21" s="10" t="s">
        <v>159</v>
      </c>
      <c r="F21" s="26">
        <v>143.35055075593999</v>
      </c>
      <c r="G21" s="10" t="s">
        <v>159</v>
      </c>
      <c r="H21" s="26">
        <v>724.41819114470798</v>
      </c>
      <c r="I21" s="10" t="s">
        <v>159</v>
      </c>
      <c r="J21" s="26">
        <v>168.06362095032401</v>
      </c>
      <c r="K21" s="10" t="s">
        <v>159</v>
      </c>
      <c r="L21" s="26">
        <v>142.330991360691</v>
      </c>
      <c r="M21" s="10" t="s">
        <v>159</v>
      </c>
      <c r="N21" s="26">
        <v>1522.1646933045399</v>
      </c>
      <c r="O21" s="10" t="s">
        <v>159</v>
      </c>
      <c r="P21" s="26">
        <v>668.61230777537799</v>
      </c>
      <c r="Q21" s="10" t="s">
        <v>159</v>
      </c>
      <c r="R21" s="26">
        <v>4326.8201555075602</v>
      </c>
      <c r="S21" s="10" t="s">
        <v>159</v>
      </c>
    </row>
    <row r="22" spans="1:19" x14ac:dyDescent="0.25">
      <c r="A22" s="12" t="s">
        <v>189</v>
      </c>
      <c r="B22" s="26">
        <v>24.1468829113924</v>
      </c>
      <c r="C22" s="10" t="s">
        <v>159</v>
      </c>
      <c r="D22" s="26">
        <v>896.89590400843895</v>
      </c>
      <c r="E22" s="10" t="s">
        <v>159</v>
      </c>
      <c r="F22" s="26">
        <v>133.83898222362899</v>
      </c>
      <c r="G22" s="10" t="s">
        <v>159</v>
      </c>
      <c r="H22" s="26">
        <v>671.47373734177199</v>
      </c>
      <c r="I22" s="10" t="s">
        <v>159</v>
      </c>
      <c r="J22" s="26">
        <v>171.299464135021</v>
      </c>
      <c r="K22" s="10" t="s">
        <v>159</v>
      </c>
      <c r="L22" s="26">
        <v>132.49968881856501</v>
      </c>
      <c r="M22" s="10" t="s">
        <v>159</v>
      </c>
      <c r="N22" s="26">
        <v>1611.09700424792</v>
      </c>
      <c r="O22" s="10" t="s">
        <v>159</v>
      </c>
      <c r="P22" s="26">
        <v>654.77412658227797</v>
      </c>
      <c r="Q22" s="10" t="s">
        <v>159</v>
      </c>
      <c r="R22" s="26">
        <v>4296.02579026902</v>
      </c>
      <c r="S22" s="10" t="s">
        <v>159</v>
      </c>
    </row>
    <row r="23" spans="1:19" x14ac:dyDescent="0.25">
      <c r="A23" s="12" t="s">
        <v>190</v>
      </c>
      <c r="B23" s="26">
        <v>22.6663050153531</v>
      </c>
      <c r="C23" s="10" t="s">
        <v>159</v>
      </c>
      <c r="D23" s="26">
        <v>1068.1833746161701</v>
      </c>
      <c r="E23" s="10" t="s">
        <v>159</v>
      </c>
      <c r="F23" s="26">
        <v>119.896770586489</v>
      </c>
      <c r="G23" s="10" t="s">
        <v>159</v>
      </c>
      <c r="H23" s="26">
        <v>673.48768679631496</v>
      </c>
      <c r="I23" s="10" t="s">
        <v>159</v>
      </c>
      <c r="J23" s="26">
        <v>164.98677891504599</v>
      </c>
      <c r="K23" s="10" t="s">
        <v>159</v>
      </c>
      <c r="L23" s="26">
        <v>131.10574513817801</v>
      </c>
      <c r="M23" s="10" t="s">
        <v>159</v>
      </c>
      <c r="N23" s="26">
        <v>1598.0893746161701</v>
      </c>
      <c r="O23" s="10" t="s">
        <v>159</v>
      </c>
      <c r="P23" s="26">
        <v>596.077636642784</v>
      </c>
      <c r="Q23" s="10" t="s">
        <v>159</v>
      </c>
      <c r="R23" s="26">
        <v>4374.49367232651</v>
      </c>
      <c r="S23" s="10" t="s">
        <v>159</v>
      </c>
    </row>
    <row r="24" spans="1:19" x14ac:dyDescent="0.25">
      <c r="A24" s="12" t="s">
        <v>191</v>
      </c>
      <c r="B24" s="26">
        <v>21.345493000000001</v>
      </c>
      <c r="C24" s="10" t="s">
        <v>159</v>
      </c>
      <c r="D24" s="26">
        <v>1103.4494119999999</v>
      </c>
      <c r="E24" s="10" t="s">
        <v>159</v>
      </c>
      <c r="F24" s="26">
        <v>121.36313319</v>
      </c>
      <c r="G24" s="10" t="s">
        <v>159</v>
      </c>
      <c r="H24" s="26">
        <v>680.74987499999997</v>
      </c>
      <c r="I24" s="10" t="s">
        <v>159</v>
      </c>
      <c r="J24" s="26">
        <v>170.375192</v>
      </c>
      <c r="K24" s="10" t="s">
        <v>159</v>
      </c>
      <c r="L24" s="26">
        <v>122.80398</v>
      </c>
      <c r="M24" s="10" t="s">
        <v>159</v>
      </c>
      <c r="N24" s="26">
        <v>1767.94228</v>
      </c>
      <c r="O24" s="10" t="s">
        <v>159</v>
      </c>
      <c r="P24" s="26">
        <v>733.79369699999995</v>
      </c>
      <c r="Q24" s="10" t="s">
        <v>159</v>
      </c>
      <c r="R24" s="26">
        <v>4721.8230621900002</v>
      </c>
      <c r="S24" s="10" t="s">
        <v>159</v>
      </c>
    </row>
    <row r="25" spans="1:19" x14ac:dyDescent="0.25">
      <c r="A25" s="12" t="s">
        <v>192</v>
      </c>
      <c r="B25" s="26">
        <v>19.324048875855301</v>
      </c>
      <c r="C25" s="10" t="s">
        <v>159</v>
      </c>
      <c r="D25" s="26">
        <v>1196.0269784946199</v>
      </c>
      <c r="E25" s="10" t="s">
        <v>159</v>
      </c>
      <c r="F25" s="26">
        <v>116.19766155229701</v>
      </c>
      <c r="G25" s="10" t="s">
        <v>159</v>
      </c>
      <c r="H25" s="26">
        <v>645.27575171065496</v>
      </c>
      <c r="I25" s="10" t="s">
        <v>159</v>
      </c>
      <c r="J25" s="26">
        <v>162.50930205278601</v>
      </c>
      <c r="K25" s="10" t="s">
        <v>159</v>
      </c>
      <c r="L25" s="26">
        <v>104.65251612903199</v>
      </c>
      <c r="M25" s="10" t="s">
        <v>159</v>
      </c>
      <c r="N25" s="26">
        <v>1737.3321994134899</v>
      </c>
      <c r="O25" s="10" t="s">
        <v>159</v>
      </c>
      <c r="P25" s="26">
        <v>677.654786901271</v>
      </c>
      <c r="Q25" s="10" t="s">
        <v>159</v>
      </c>
      <c r="R25" s="26">
        <v>4658.9732451300097</v>
      </c>
      <c r="S25" s="10" t="s">
        <v>159</v>
      </c>
    </row>
    <row r="26" spans="1:19" x14ac:dyDescent="0.25">
      <c r="A26" s="12" t="s">
        <v>193</v>
      </c>
      <c r="B26" s="26">
        <v>19.148900952380998</v>
      </c>
      <c r="C26" s="10" t="s">
        <v>159</v>
      </c>
      <c r="D26" s="26">
        <v>1256.7124638095199</v>
      </c>
      <c r="E26" s="10" t="s">
        <v>159</v>
      </c>
      <c r="F26" s="26">
        <v>112.75252156381001</v>
      </c>
      <c r="G26" s="10" t="s">
        <v>159</v>
      </c>
      <c r="H26" s="26">
        <v>613.75654476190505</v>
      </c>
      <c r="I26" s="10" t="s">
        <v>159</v>
      </c>
      <c r="J26" s="26">
        <v>165.03998952380999</v>
      </c>
      <c r="K26" s="10" t="s">
        <v>159</v>
      </c>
      <c r="L26" s="26">
        <v>99.821552380952397</v>
      </c>
      <c r="M26" s="10" t="s">
        <v>159</v>
      </c>
      <c r="N26" s="26">
        <v>1715.41337809524</v>
      </c>
      <c r="O26" s="10" t="s">
        <v>159</v>
      </c>
      <c r="P26" s="26">
        <v>853.33818761904797</v>
      </c>
      <c r="Q26" s="10" t="s">
        <v>159</v>
      </c>
      <c r="R26" s="26">
        <v>4835.9835387066696</v>
      </c>
      <c r="S26" s="10" t="s">
        <v>159</v>
      </c>
    </row>
    <row r="27" spans="1:19" x14ac:dyDescent="0.25">
      <c r="A27" s="12" t="s">
        <v>194</v>
      </c>
      <c r="B27" s="26">
        <v>18.2433333333333</v>
      </c>
      <c r="C27" s="10" t="s">
        <v>159</v>
      </c>
      <c r="D27" s="26">
        <v>1536.1579999999999</v>
      </c>
      <c r="E27" s="10" t="s">
        <v>159</v>
      </c>
      <c r="F27" s="26">
        <v>114.130323666667</v>
      </c>
      <c r="G27" s="10" t="s">
        <v>159</v>
      </c>
      <c r="H27" s="26">
        <v>747.86508333333302</v>
      </c>
      <c r="I27" s="10" t="s">
        <v>159</v>
      </c>
      <c r="J27" s="26">
        <v>164.91475</v>
      </c>
      <c r="K27" s="10" t="s">
        <v>159</v>
      </c>
      <c r="L27" s="26">
        <v>100.309625</v>
      </c>
      <c r="M27" s="10" t="s">
        <v>159</v>
      </c>
      <c r="N27" s="26">
        <v>2019.7536666666699</v>
      </c>
      <c r="O27" s="10" t="s">
        <v>159</v>
      </c>
      <c r="P27" s="26">
        <v>904.07849999999996</v>
      </c>
      <c r="Q27" s="10" t="s">
        <v>159</v>
      </c>
      <c r="R27" s="26">
        <v>5605.4532820000004</v>
      </c>
      <c r="S27" s="10" t="s">
        <v>159</v>
      </c>
    </row>
    <row r="28" spans="1:19" x14ac:dyDescent="0.25">
      <c r="A28" s="12" t="s">
        <v>196</v>
      </c>
      <c r="B28" s="26">
        <v>22.819501385041601</v>
      </c>
      <c r="C28" s="10" t="s">
        <v>159</v>
      </c>
      <c r="D28" s="26">
        <v>1611.1711089565999</v>
      </c>
      <c r="E28" s="10" t="s">
        <v>159</v>
      </c>
      <c r="F28" s="26">
        <v>108.837814838412</v>
      </c>
      <c r="G28" s="10" t="s">
        <v>159</v>
      </c>
      <c r="H28" s="26">
        <v>749.82812350225299</v>
      </c>
      <c r="I28" s="10" t="s">
        <v>159</v>
      </c>
      <c r="J28" s="26">
        <v>190.42532040627901</v>
      </c>
      <c r="K28" s="10" t="s">
        <v>159</v>
      </c>
      <c r="L28" s="26">
        <v>95.940405724838399</v>
      </c>
      <c r="M28" s="10" t="s">
        <v>159</v>
      </c>
      <c r="N28" s="26">
        <v>1978.2178744229</v>
      </c>
      <c r="O28" s="10" t="s">
        <v>159</v>
      </c>
      <c r="P28" s="26">
        <v>792.58345983379502</v>
      </c>
      <c r="Q28" s="10" t="s">
        <v>159</v>
      </c>
      <c r="R28" s="26">
        <v>5549.8236090701203</v>
      </c>
      <c r="S28" s="10" t="s">
        <v>159</v>
      </c>
    </row>
    <row r="29" spans="1:19" x14ac:dyDescent="0.25">
      <c r="A29" s="12" t="s">
        <v>197</v>
      </c>
      <c r="B29" s="26">
        <v>36.2008711433757</v>
      </c>
      <c r="C29" s="10" t="s">
        <v>159</v>
      </c>
      <c r="D29" s="26">
        <v>1620.59163157895</v>
      </c>
      <c r="E29" s="10" t="s">
        <v>159</v>
      </c>
      <c r="F29" s="26">
        <v>101.972373484573</v>
      </c>
      <c r="G29" s="10" t="s">
        <v>159</v>
      </c>
      <c r="H29" s="26">
        <v>751.58699001814898</v>
      </c>
      <c r="I29" s="10" t="s">
        <v>159</v>
      </c>
      <c r="J29" s="26">
        <v>142.330948275862</v>
      </c>
      <c r="K29" s="10" t="s">
        <v>159</v>
      </c>
      <c r="L29" s="26">
        <v>88.549766606170607</v>
      </c>
      <c r="M29" s="10" t="s">
        <v>159</v>
      </c>
      <c r="N29" s="26">
        <v>1633.9403723436301</v>
      </c>
      <c r="O29" s="10" t="s">
        <v>159</v>
      </c>
      <c r="P29" s="26">
        <v>653.93493012704198</v>
      </c>
      <c r="Q29" s="10" t="s">
        <v>187</v>
      </c>
      <c r="R29" s="26">
        <v>5029.1078835777498</v>
      </c>
      <c r="S29" s="10" t="s">
        <v>159</v>
      </c>
    </row>
    <row r="30" spans="1:19" x14ac:dyDescent="0.25">
      <c r="A30" s="12" t="s">
        <v>199</v>
      </c>
      <c r="B30" s="26">
        <v>25.527149599287601</v>
      </c>
      <c r="C30" s="10" t="s">
        <v>159</v>
      </c>
      <c r="D30" s="26">
        <v>1622.4982929652699</v>
      </c>
      <c r="E30" s="10" t="s">
        <v>159</v>
      </c>
      <c r="F30" s="26">
        <v>99.302126447016903</v>
      </c>
      <c r="G30" s="10" t="s">
        <v>159</v>
      </c>
      <c r="H30" s="26">
        <v>830.25001246660702</v>
      </c>
      <c r="I30" s="10" t="s">
        <v>159</v>
      </c>
      <c r="J30" s="26">
        <v>185.86385930543199</v>
      </c>
      <c r="K30" s="10" t="s">
        <v>159</v>
      </c>
      <c r="L30" s="26">
        <v>83.618705030276004</v>
      </c>
      <c r="M30" s="10" t="s">
        <v>159</v>
      </c>
      <c r="N30" s="26">
        <v>1827.2598324202499</v>
      </c>
      <c r="O30" s="10" t="s">
        <v>159</v>
      </c>
      <c r="P30" s="26">
        <v>580.68830632235097</v>
      </c>
      <c r="Q30" s="10" t="s">
        <v>159</v>
      </c>
      <c r="R30" s="26">
        <v>5255.0082845564903</v>
      </c>
      <c r="S30" s="10" t="s">
        <v>159</v>
      </c>
    </row>
    <row r="31" spans="1:19" x14ac:dyDescent="0.25">
      <c r="A31" s="12" t="s">
        <v>200</v>
      </c>
      <c r="B31" s="26">
        <v>26.036049079754601</v>
      </c>
      <c r="C31" s="10" t="s">
        <v>159</v>
      </c>
      <c r="D31" s="26">
        <v>1424.4596643295399</v>
      </c>
      <c r="E31" s="10" t="s">
        <v>159</v>
      </c>
      <c r="F31" s="26">
        <v>93.700775635407496</v>
      </c>
      <c r="G31" s="10" t="s">
        <v>159</v>
      </c>
      <c r="H31" s="26">
        <v>929.93330661413597</v>
      </c>
      <c r="I31" s="10" t="s">
        <v>159</v>
      </c>
      <c r="J31" s="26">
        <v>128.14463315625801</v>
      </c>
      <c r="K31" s="10" t="s">
        <v>201</v>
      </c>
      <c r="L31" s="26">
        <v>82.215535772129698</v>
      </c>
      <c r="M31" s="10" t="s">
        <v>159</v>
      </c>
      <c r="N31" s="26">
        <v>1702.62435341075</v>
      </c>
      <c r="O31" s="10" t="s">
        <v>159</v>
      </c>
      <c r="P31" s="26">
        <v>540.89192287467097</v>
      </c>
      <c r="Q31" s="10" t="s">
        <v>159</v>
      </c>
      <c r="R31" s="26">
        <v>4928.0062408726399</v>
      </c>
      <c r="S31" s="10" t="s">
        <v>201</v>
      </c>
    </row>
    <row r="32" spans="1:19" x14ac:dyDescent="0.25">
      <c r="A32" s="15" t="s">
        <v>203</v>
      </c>
      <c r="B32" s="27">
        <v>18.419</v>
      </c>
      <c r="C32" s="14" t="s">
        <v>159</v>
      </c>
      <c r="D32" s="27">
        <v>1047.356</v>
      </c>
      <c r="E32" s="14" t="s">
        <v>159</v>
      </c>
      <c r="F32" s="27">
        <v>72.703999999999994</v>
      </c>
      <c r="G32" s="14" t="s">
        <v>159</v>
      </c>
      <c r="H32" s="27">
        <v>575.50862668000002</v>
      </c>
      <c r="I32" s="14" t="s">
        <v>159</v>
      </c>
      <c r="J32" s="27">
        <v>113.16027896999999</v>
      </c>
      <c r="K32" s="14" t="s">
        <v>159</v>
      </c>
      <c r="L32" s="27">
        <v>60.844150999999997</v>
      </c>
      <c r="M32" s="14" t="s">
        <v>159</v>
      </c>
      <c r="N32" s="27">
        <v>1235.3719830099999</v>
      </c>
      <c r="O32" s="14" t="s">
        <v>159</v>
      </c>
      <c r="P32" s="27">
        <v>390.93400000000003</v>
      </c>
      <c r="Q32" s="14" t="s">
        <v>159</v>
      </c>
      <c r="R32" s="27">
        <v>3514.2980396600001</v>
      </c>
      <c r="S32" s="14" t="s">
        <v>159</v>
      </c>
    </row>
    <row r="34" spans="1:2" x14ac:dyDescent="0.25">
      <c r="A34" s="16" t="s">
        <v>204</v>
      </c>
      <c r="B34" s="16" t="s">
        <v>218</v>
      </c>
    </row>
    <row r="36" spans="1:2" x14ac:dyDescent="0.25">
      <c r="B36" s="16" t="s">
        <v>219</v>
      </c>
    </row>
    <row r="37" spans="1:2" x14ac:dyDescent="0.25">
      <c r="B37" s="16" t="s">
        <v>220</v>
      </c>
    </row>
    <row r="39" spans="1:2" x14ac:dyDescent="0.25">
      <c r="B39" s="16" t="s">
        <v>211</v>
      </c>
    </row>
    <row r="42" spans="1:2" x14ac:dyDescent="0.25">
      <c r="A42" s="17" t="str">
        <f>HYPERLINK("#'CASINO 5'!A2", "&lt;&lt;&lt; Previous table")</f>
        <v>&lt;&lt;&lt; Previous table</v>
      </c>
    </row>
    <row r="43" spans="1:2" x14ac:dyDescent="0.25">
      <c r="A43" s="17" t="str">
        <f>HYPERLINK("#'CASINO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47"/>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HYPERLINK("#'INDEX'!B83", "Link to index")</f>
        <v>Link to index</v>
      </c>
    </row>
    <row r="2" spans="1:19" ht="15.75" customHeight="1" x14ac:dyDescent="0.25">
      <c r="A2" s="287" t="s">
        <v>385</v>
      </c>
      <c r="B2" s="286"/>
      <c r="C2" s="286"/>
      <c r="D2" s="286"/>
      <c r="E2" s="286"/>
      <c r="F2" s="286"/>
      <c r="G2" s="286"/>
      <c r="H2" s="286"/>
      <c r="I2" s="286"/>
      <c r="J2" s="286"/>
      <c r="K2" s="286"/>
      <c r="L2" s="286"/>
      <c r="M2" s="286"/>
      <c r="N2" s="286"/>
      <c r="O2" s="286"/>
      <c r="P2" s="286"/>
      <c r="Q2" s="286"/>
      <c r="R2" s="286"/>
      <c r="S2" s="286"/>
    </row>
    <row r="3" spans="1:19" ht="15.75" customHeight="1" x14ac:dyDescent="0.25">
      <c r="A3" s="287" t="s">
        <v>101</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170">
        <v>0</v>
      </c>
      <c r="C7" s="10" t="s">
        <v>241</v>
      </c>
      <c r="D7" s="170">
        <v>0</v>
      </c>
      <c r="E7" s="10" t="s">
        <v>241</v>
      </c>
      <c r="F7" s="170">
        <v>0</v>
      </c>
      <c r="G7" s="10" t="s">
        <v>241</v>
      </c>
      <c r="H7" s="170">
        <v>78.697307066283102</v>
      </c>
      <c r="I7" s="10" t="s">
        <v>159</v>
      </c>
      <c r="J7" s="170">
        <v>42.5407501433615</v>
      </c>
      <c r="K7" s="10" t="s">
        <v>159</v>
      </c>
      <c r="L7" s="170">
        <v>76.086281745327099</v>
      </c>
      <c r="M7" s="10" t="s">
        <v>159</v>
      </c>
      <c r="N7" s="170">
        <v>60.185343032603598</v>
      </c>
      <c r="O7" s="10" t="s">
        <v>159</v>
      </c>
      <c r="P7" s="170">
        <v>44.579414640588801</v>
      </c>
      <c r="Q7" s="10" t="s">
        <v>159</v>
      </c>
      <c r="R7" s="170">
        <v>38.858750434070103</v>
      </c>
      <c r="S7" s="10" t="s">
        <v>159</v>
      </c>
    </row>
    <row r="8" spans="1:19" x14ac:dyDescent="0.25">
      <c r="A8" s="12" t="s">
        <v>171</v>
      </c>
      <c r="B8" s="170">
        <v>0</v>
      </c>
      <c r="C8" s="10" t="s">
        <v>241</v>
      </c>
      <c r="D8" s="170">
        <v>0</v>
      </c>
      <c r="E8" s="10" t="s">
        <v>241</v>
      </c>
      <c r="F8" s="170">
        <v>0</v>
      </c>
      <c r="G8" s="10" t="s">
        <v>241</v>
      </c>
      <c r="H8" s="170">
        <v>83.747875822438601</v>
      </c>
      <c r="I8" s="10" t="s">
        <v>159</v>
      </c>
      <c r="J8" s="170">
        <v>39.5584955557717</v>
      </c>
      <c r="K8" s="10" t="s">
        <v>159</v>
      </c>
      <c r="L8" s="170">
        <v>69.785263944903306</v>
      </c>
      <c r="M8" s="10" t="s">
        <v>159</v>
      </c>
      <c r="N8" s="170">
        <v>50.526853807861997</v>
      </c>
      <c r="O8" s="10" t="s">
        <v>159</v>
      </c>
      <c r="P8" s="170">
        <v>50.814614858007999</v>
      </c>
      <c r="Q8" s="10" t="s">
        <v>159</v>
      </c>
      <c r="R8" s="170">
        <v>37.559353597833002</v>
      </c>
      <c r="S8" s="10" t="s">
        <v>159</v>
      </c>
    </row>
    <row r="9" spans="1:19" x14ac:dyDescent="0.25">
      <c r="A9" s="12" t="s">
        <v>172</v>
      </c>
      <c r="B9" s="170">
        <v>0</v>
      </c>
      <c r="C9" s="10" t="s">
        <v>241</v>
      </c>
      <c r="D9" s="170">
        <v>0</v>
      </c>
      <c r="E9" s="10" t="s">
        <v>241</v>
      </c>
      <c r="F9" s="170">
        <v>0</v>
      </c>
      <c r="G9" s="10" t="s">
        <v>241</v>
      </c>
      <c r="H9" s="170">
        <v>78.005599775030902</v>
      </c>
      <c r="I9" s="10" t="s">
        <v>159</v>
      </c>
      <c r="J9" s="170">
        <v>43.912043281143703</v>
      </c>
      <c r="K9" s="10" t="s">
        <v>159</v>
      </c>
      <c r="L9" s="170">
        <v>70.169358167371797</v>
      </c>
      <c r="M9" s="10" t="s">
        <v>159</v>
      </c>
      <c r="N9" s="170">
        <v>0</v>
      </c>
      <c r="O9" s="10" t="s">
        <v>179</v>
      </c>
      <c r="P9" s="170">
        <v>49.214396507700002</v>
      </c>
      <c r="Q9" s="10" t="s">
        <v>159</v>
      </c>
      <c r="R9" s="170">
        <v>24.116096017378801</v>
      </c>
      <c r="S9" s="10" t="s">
        <v>181</v>
      </c>
    </row>
    <row r="10" spans="1:19" x14ac:dyDescent="0.25">
      <c r="A10" s="12" t="s">
        <v>173</v>
      </c>
      <c r="B10" s="170">
        <v>0</v>
      </c>
      <c r="C10" s="10" t="s">
        <v>241</v>
      </c>
      <c r="D10" s="170">
        <v>0</v>
      </c>
      <c r="E10" s="10" t="s">
        <v>241</v>
      </c>
      <c r="F10" s="170">
        <v>0</v>
      </c>
      <c r="G10" s="10" t="s">
        <v>241</v>
      </c>
      <c r="H10" s="170">
        <v>94.269561435787693</v>
      </c>
      <c r="I10" s="10" t="s">
        <v>159</v>
      </c>
      <c r="J10" s="170">
        <v>51.000472622180801</v>
      </c>
      <c r="K10" s="10" t="s">
        <v>159</v>
      </c>
      <c r="L10" s="170">
        <v>59.307558716743401</v>
      </c>
      <c r="M10" s="10" t="s">
        <v>159</v>
      </c>
      <c r="N10" s="170">
        <v>0</v>
      </c>
      <c r="O10" s="10" t="s">
        <v>179</v>
      </c>
      <c r="P10" s="170">
        <v>44.917217880234503</v>
      </c>
      <c r="Q10" s="10" t="s">
        <v>159</v>
      </c>
      <c r="R10" s="170">
        <v>26.992580543129499</v>
      </c>
      <c r="S10" s="10" t="s">
        <v>181</v>
      </c>
    </row>
    <row r="11" spans="1:19" x14ac:dyDescent="0.25">
      <c r="A11" s="12" t="s">
        <v>174</v>
      </c>
      <c r="B11" s="170">
        <v>0</v>
      </c>
      <c r="C11" s="10" t="s">
        <v>241</v>
      </c>
      <c r="D11" s="170">
        <v>0</v>
      </c>
      <c r="E11" s="10" t="s">
        <v>241</v>
      </c>
      <c r="F11" s="170">
        <v>0</v>
      </c>
      <c r="G11" s="10" t="s">
        <v>241</v>
      </c>
      <c r="H11" s="170">
        <v>92.093353059270996</v>
      </c>
      <c r="I11" s="10" t="s">
        <v>159</v>
      </c>
      <c r="J11" s="170">
        <v>50.805824080117098</v>
      </c>
      <c r="K11" s="10" t="s">
        <v>159</v>
      </c>
      <c r="L11" s="170">
        <v>54.490200446706503</v>
      </c>
      <c r="M11" s="10" t="s">
        <v>159</v>
      </c>
      <c r="N11" s="170">
        <v>0</v>
      </c>
      <c r="O11" s="10" t="s">
        <v>179</v>
      </c>
      <c r="P11" s="170">
        <v>44.643559486885003</v>
      </c>
      <c r="Q11" s="10" t="s">
        <v>159</v>
      </c>
      <c r="R11" s="170">
        <v>26.483584383578901</v>
      </c>
      <c r="S11" s="10" t="s">
        <v>181</v>
      </c>
    </row>
    <row r="12" spans="1:19" x14ac:dyDescent="0.25">
      <c r="A12" s="12" t="s">
        <v>175</v>
      </c>
      <c r="B12" s="170">
        <v>0</v>
      </c>
      <c r="C12" s="10" t="s">
        <v>241</v>
      </c>
      <c r="D12" s="170">
        <v>0</v>
      </c>
      <c r="E12" s="10" t="s">
        <v>241</v>
      </c>
      <c r="F12" s="170">
        <v>0</v>
      </c>
      <c r="G12" s="10" t="s">
        <v>241</v>
      </c>
      <c r="H12" s="170">
        <v>49.977219685910597</v>
      </c>
      <c r="I12" s="10" t="s">
        <v>159</v>
      </c>
      <c r="J12" s="170">
        <v>31.548667402050501</v>
      </c>
      <c r="K12" s="10" t="s">
        <v>159</v>
      </c>
      <c r="L12" s="170">
        <v>49.3662669536401</v>
      </c>
      <c r="M12" s="10" t="s">
        <v>159</v>
      </c>
      <c r="N12" s="170">
        <v>0</v>
      </c>
      <c r="O12" s="10" t="s">
        <v>179</v>
      </c>
      <c r="P12" s="170">
        <v>40.878741102511398</v>
      </c>
      <c r="Q12" s="10" t="s">
        <v>159</v>
      </c>
      <c r="R12" s="170">
        <v>16.8253217248986</v>
      </c>
      <c r="S12" s="10" t="s">
        <v>181</v>
      </c>
    </row>
    <row r="13" spans="1:19" x14ac:dyDescent="0.25">
      <c r="A13" s="12" t="s">
        <v>176</v>
      </c>
      <c r="B13" s="170">
        <v>0</v>
      </c>
      <c r="C13" s="10" t="s">
        <v>241</v>
      </c>
      <c r="D13" s="170">
        <v>0</v>
      </c>
      <c r="E13" s="10" t="s">
        <v>241</v>
      </c>
      <c r="F13" s="170">
        <v>0</v>
      </c>
      <c r="G13" s="10" t="s">
        <v>241</v>
      </c>
      <c r="H13" s="170">
        <v>0</v>
      </c>
      <c r="I13" s="10" t="s">
        <v>379</v>
      </c>
      <c r="J13" s="170">
        <v>12.3087917139626</v>
      </c>
      <c r="K13" s="10" t="s">
        <v>159</v>
      </c>
      <c r="L13" s="170">
        <v>35.346360303187602</v>
      </c>
      <c r="M13" s="10" t="s">
        <v>159</v>
      </c>
      <c r="N13" s="170">
        <v>0</v>
      </c>
      <c r="O13" s="10" t="s">
        <v>179</v>
      </c>
      <c r="P13" s="170">
        <v>38.277617407952</v>
      </c>
      <c r="Q13" s="10" t="s">
        <v>159</v>
      </c>
      <c r="R13" s="170">
        <v>5.58506608656936</v>
      </c>
      <c r="S13" s="10" t="s">
        <v>181</v>
      </c>
    </row>
    <row r="14" spans="1:19" x14ac:dyDescent="0.25">
      <c r="A14" s="12" t="s">
        <v>177</v>
      </c>
      <c r="B14" s="170">
        <v>0</v>
      </c>
      <c r="C14" s="10" t="s">
        <v>241</v>
      </c>
      <c r="D14" s="170">
        <v>0</v>
      </c>
      <c r="E14" s="10" t="s">
        <v>241</v>
      </c>
      <c r="F14" s="170">
        <v>0</v>
      </c>
      <c r="G14" s="10" t="s">
        <v>241</v>
      </c>
      <c r="H14" s="170">
        <v>0</v>
      </c>
      <c r="I14" s="10" t="s">
        <v>179</v>
      </c>
      <c r="J14" s="170">
        <v>16.753601578925998</v>
      </c>
      <c r="K14" s="10" t="s">
        <v>187</v>
      </c>
      <c r="L14" s="170">
        <v>37.540889680418402</v>
      </c>
      <c r="M14" s="10" t="s">
        <v>159</v>
      </c>
      <c r="N14" s="170">
        <v>0</v>
      </c>
      <c r="O14" s="10" t="s">
        <v>179</v>
      </c>
      <c r="P14" s="170">
        <v>35.046164612595099</v>
      </c>
      <c r="Q14" s="10" t="s">
        <v>159</v>
      </c>
      <c r="R14" s="170">
        <v>5.6650808394877901</v>
      </c>
      <c r="S14" s="10" t="s">
        <v>181</v>
      </c>
    </row>
    <row r="15" spans="1:19" x14ac:dyDescent="0.25">
      <c r="A15" s="12" t="s">
        <v>178</v>
      </c>
      <c r="B15" s="170">
        <v>0</v>
      </c>
      <c r="C15" s="10" t="s">
        <v>241</v>
      </c>
      <c r="D15" s="170">
        <v>0</v>
      </c>
      <c r="E15" s="10" t="s">
        <v>241</v>
      </c>
      <c r="F15" s="170">
        <v>0</v>
      </c>
      <c r="G15" s="10" t="s">
        <v>241</v>
      </c>
      <c r="H15" s="170">
        <v>0</v>
      </c>
      <c r="I15" s="10" t="s">
        <v>179</v>
      </c>
      <c r="J15" s="170">
        <v>13.250097956755001</v>
      </c>
      <c r="K15" s="10" t="s">
        <v>159</v>
      </c>
      <c r="L15" s="170">
        <v>34.045727729176498</v>
      </c>
      <c r="M15" s="10" t="s">
        <v>159</v>
      </c>
      <c r="N15" s="170">
        <v>0</v>
      </c>
      <c r="O15" s="10" t="s">
        <v>179</v>
      </c>
      <c r="P15" s="170">
        <v>34.858665008662598</v>
      </c>
      <c r="Q15" s="10" t="s">
        <v>159</v>
      </c>
      <c r="R15" s="170">
        <v>5.2811325501426696</v>
      </c>
      <c r="S15" s="10" t="s">
        <v>181</v>
      </c>
    </row>
    <row r="16" spans="1:19" x14ac:dyDescent="0.25">
      <c r="A16" s="12" t="s">
        <v>182</v>
      </c>
      <c r="B16" s="170">
        <v>0</v>
      </c>
      <c r="C16" s="10" t="s">
        <v>241</v>
      </c>
      <c r="D16" s="170">
        <v>0</v>
      </c>
      <c r="E16" s="10" t="s">
        <v>241</v>
      </c>
      <c r="F16" s="170">
        <v>0</v>
      </c>
      <c r="G16" s="10" t="s">
        <v>241</v>
      </c>
      <c r="H16" s="170">
        <v>0</v>
      </c>
      <c r="I16" s="10" t="s">
        <v>179</v>
      </c>
      <c r="J16" s="170">
        <v>15.2859646058393</v>
      </c>
      <c r="K16" s="10" t="s">
        <v>159</v>
      </c>
      <c r="L16" s="170">
        <v>0</v>
      </c>
      <c r="M16" s="10" t="s">
        <v>300</v>
      </c>
      <c r="N16" s="170">
        <v>0</v>
      </c>
      <c r="O16" s="10" t="s">
        <v>179</v>
      </c>
      <c r="P16" s="170">
        <v>34.816128609261</v>
      </c>
      <c r="Q16" s="10" t="s">
        <v>159</v>
      </c>
      <c r="R16" s="170">
        <v>4.6196335515155198</v>
      </c>
      <c r="S16" s="10" t="s">
        <v>181</v>
      </c>
    </row>
    <row r="17" spans="1:19" x14ac:dyDescent="0.25">
      <c r="A17" s="12" t="s">
        <v>183</v>
      </c>
      <c r="B17" s="170">
        <v>0</v>
      </c>
      <c r="C17" s="10" t="s">
        <v>241</v>
      </c>
      <c r="D17" s="170">
        <v>0</v>
      </c>
      <c r="E17" s="10" t="s">
        <v>241</v>
      </c>
      <c r="F17" s="170">
        <v>0</v>
      </c>
      <c r="G17" s="10" t="s">
        <v>241</v>
      </c>
      <c r="H17" s="170">
        <v>0</v>
      </c>
      <c r="I17" s="10" t="s">
        <v>179</v>
      </c>
      <c r="J17" s="170">
        <v>20.384552047362899</v>
      </c>
      <c r="K17" s="10" t="s">
        <v>159</v>
      </c>
      <c r="L17" s="170">
        <v>0</v>
      </c>
      <c r="M17" s="10" t="s">
        <v>241</v>
      </c>
      <c r="N17" s="170">
        <v>0</v>
      </c>
      <c r="O17" s="10" t="s">
        <v>179</v>
      </c>
      <c r="P17" s="170">
        <v>34.208215584538799</v>
      </c>
      <c r="Q17" s="10" t="s">
        <v>159</v>
      </c>
      <c r="R17" s="170">
        <v>4.9655800900432103</v>
      </c>
      <c r="S17" s="10" t="s">
        <v>181</v>
      </c>
    </row>
    <row r="18" spans="1:19" x14ac:dyDescent="0.25">
      <c r="A18" s="12" t="s">
        <v>184</v>
      </c>
      <c r="B18" s="170">
        <v>0</v>
      </c>
      <c r="C18" s="10" t="s">
        <v>241</v>
      </c>
      <c r="D18" s="170">
        <v>0</v>
      </c>
      <c r="E18" s="10" t="s">
        <v>241</v>
      </c>
      <c r="F18" s="170">
        <v>0</v>
      </c>
      <c r="G18" s="10" t="s">
        <v>241</v>
      </c>
      <c r="H18" s="170">
        <v>0</v>
      </c>
      <c r="I18" s="10" t="s">
        <v>179</v>
      </c>
      <c r="J18" s="170">
        <v>19.194787580657302</v>
      </c>
      <c r="K18" s="10" t="s">
        <v>159</v>
      </c>
      <c r="L18" s="170">
        <v>0</v>
      </c>
      <c r="M18" s="10" t="s">
        <v>241</v>
      </c>
      <c r="N18" s="170">
        <v>0</v>
      </c>
      <c r="O18" s="10" t="s">
        <v>179</v>
      </c>
      <c r="P18" s="170">
        <v>32.0392921714989</v>
      </c>
      <c r="Q18" s="10" t="s">
        <v>159</v>
      </c>
      <c r="R18" s="170">
        <v>4.6686974988613299</v>
      </c>
      <c r="S18" s="10" t="s">
        <v>181</v>
      </c>
    </row>
    <row r="19" spans="1:19" x14ac:dyDescent="0.25">
      <c r="A19" s="12" t="s">
        <v>185</v>
      </c>
      <c r="B19" s="170">
        <v>0</v>
      </c>
      <c r="C19" s="10" t="s">
        <v>241</v>
      </c>
      <c r="D19" s="170">
        <v>0</v>
      </c>
      <c r="E19" s="10" t="s">
        <v>241</v>
      </c>
      <c r="F19" s="170">
        <v>0</v>
      </c>
      <c r="G19" s="10" t="s">
        <v>241</v>
      </c>
      <c r="H19" s="170">
        <v>0</v>
      </c>
      <c r="I19" s="10" t="s">
        <v>179</v>
      </c>
      <c r="J19" s="170">
        <v>21.8210626743052</v>
      </c>
      <c r="K19" s="10" t="s">
        <v>159</v>
      </c>
      <c r="L19" s="170">
        <v>0</v>
      </c>
      <c r="M19" s="10" t="s">
        <v>241</v>
      </c>
      <c r="N19" s="170">
        <v>0</v>
      </c>
      <c r="O19" s="10" t="s">
        <v>179</v>
      </c>
      <c r="P19" s="170">
        <v>31.2089557015472</v>
      </c>
      <c r="Q19" s="10" t="s">
        <v>159</v>
      </c>
      <c r="R19" s="170">
        <v>4.8031049124863197</v>
      </c>
      <c r="S19" s="10" t="s">
        <v>181</v>
      </c>
    </row>
    <row r="20" spans="1:19" x14ac:dyDescent="0.25">
      <c r="A20" s="12" t="s">
        <v>186</v>
      </c>
      <c r="B20" s="170">
        <v>0</v>
      </c>
      <c r="C20" s="10" t="s">
        <v>241</v>
      </c>
      <c r="D20" s="170">
        <v>0</v>
      </c>
      <c r="E20" s="10" t="s">
        <v>241</v>
      </c>
      <c r="F20" s="170">
        <v>0</v>
      </c>
      <c r="G20" s="10" t="s">
        <v>241</v>
      </c>
      <c r="H20" s="170">
        <v>0</v>
      </c>
      <c r="I20" s="10" t="s">
        <v>179</v>
      </c>
      <c r="J20" s="170">
        <v>15.487383690219801</v>
      </c>
      <c r="K20" s="10" t="s">
        <v>159</v>
      </c>
      <c r="L20" s="170">
        <v>0</v>
      </c>
      <c r="M20" s="10" t="s">
        <v>241</v>
      </c>
      <c r="N20" s="170">
        <v>0</v>
      </c>
      <c r="O20" s="10" t="s">
        <v>179</v>
      </c>
      <c r="P20" s="170">
        <v>31.862684138206301</v>
      </c>
      <c r="Q20" s="10" t="s">
        <v>159</v>
      </c>
      <c r="R20" s="170">
        <v>4.4033975717380898</v>
      </c>
      <c r="S20" s="10" t="s">
        <v>181</v>
      </c>
    </row>
    <row r="21" spans="1:19" x14ac:dyDescent="0.25">
      <c r="A21" s="12" t="s">
        <v>188</v>
      </c>
      <c r="B21" s="170">
        <v>0</v>
      </c>
      <c r="C21" s="10" t="s">
        <v>241</v>
      </c>
      <c r="D21" s="170">
        <v>0</v>
      </c>
      <c r="E21" s="10" t="s">
        <v>241</v>
      </c>
      <c r="F21" s="170">
        <v>0</v>
      </c>
      <c r="G21" s="10" t="s">
        <v>241</v>
      </c>
      <c r="H21" s="170">
        <v>0</v>
      </c>
      <c r="I21" s="10" t="s">
        <v>179</v>
      </c>
      <c r="J21" s="170">
        <v>0</v>
      </c>
      <c r="K21" s="10" t="s">
        <v>301</v>
      </c>
      <c r="L21" s="170">
        <v>0</v>
      </c>
      <c r="M21" s="10" t="s">
        <v>241</v>
      </c>
      <c r="N21" s="170">
        <v>0</v>
      </c>
      <c r="O21" s="10" t="s">
        <v>179</v>
      </c>
      <c r="P21" s="170">
        <v>32.064163948148803</v>
      </c>
      <c r="Q21" s="10" t="s">
        <v>159</v>
      </c>
      <c r="R21" s="170">
        <v>3.2763216365132499</v>
      </c>
      <c r="S21" s="10" t="s">
        <v>181</v>
      </c>
    </row>
    <row r="22" spans="1:19" x14ac:dyDescent="0.25">
      <c r="A22" s="12" t="s">
        <v>189</v>
      </c>
      <c r="B22" s="170">
        <v>0</v>
      </c>
      <c r="C22" s="10" t="s">
        <v>241</v>
      </c>
      <c r="D22" s="170">
        <v>0</v>
      </c>
      <c r="E22" s="10" t="s">
        <v>241</v>
      </c>
      <c r="F22" s="170">
        <v>0</v>
      </c>
      <c r="G22" s="10" t="s">
        <v>241</v>
      </c>
      <c r="H22" s="170">
        <v>0</v>
      </c>
      <c r="I22" s="10" t="s">
        <v>179</v>
      </c>
      <c r="J22" s="170">
        <v>0</v>
      </c>
      <c r="K22" s="10" t="s">
        <v>241</v>
      </c>
      <c r="L22" s="170">
        <v>0</v>
      </c>
      <c r="M22" s="10" t="s">
        <v>241</v>
      </c>
      <c r="N22" s="170">
        <v>0</v>
      </c>
      <c r="O22" s="10" t="s">
        <v>179</v>
      </c>
      <c r="P22" s="170">
        <v>26.716228074727301</v>
      </c>
      <c r="Q22" s="10" t="s">
        <v>159</v>
      </c>
      <c r="R22" s="170">
        <v>2.7540865825813499</v>
      </c>
      <c r="S22" s="10" t="s">
        <v>181</v>
      </c>
    </row>
    <row r="23" spans="1:19" x14ac:dyDescent="0.25">
      <c r="A23" s="12" t="s">
        <v>190</v>
      </c>
      <c r="B23" s="170">
        <v>0</v>
      </c>
      <c r="C23" s="10" t="s">
        <v>241</v>
      </c>
      <c r="D23" s="170">
        <v>0</v>
      </c>
      <c r="E23" s="10" t="s">
        <v>241</v>
      </c>
      <c r="F23" s="170">
        <v>0</v>
      </c>
      <c r="G23" s="10" t="s">
        <v>241</v>
      </c>
      <c r="H23" s="170">
        <v>0</v>
      </c>
      <c r="I23" s="10" t="s">
        <v>179</v>
      </c>
      <c r="J23" s="170">
        <v>0</v>
      </c>
      <c r="K23" s="10" t="s">
        <v>241</v>
      </c>
      <c r="L23" s="170">
        <v>0</v>
      </c>
      <c r="M23" s="10" t="s">
        <v>241</v>
      </c>
      <c r="N23" s="170">
        <v>0</v>
      </c>
      <c r="O23" s="10" t="s">
        <v>179</v>
      </c>
      <c r="P23" s="170">
        <v>31.814112529117899</v>
      </c>
      <c r="Q23" s="10" t="s">
        <v>159</v>
      </c>
      <c r="R23" s="170">
        <v>3.3140020928263101</v>
      </c>
      <c r="S23" s="10" t="s">
        <v>181</v>
      </c>
    </row>
    <row r="24" spans="1:19" x14ac:dyDescent="0.25">
      <c r="A24" s="12" t="s">
        <v>191</v>
      </c>
      <c r="B24" s="170">
        <v>0</v>
      </c>
      <c r="C24" s="10" t="s">
        <v>241</v>
      </c>
      <c r="D24" s="170">
        <v>0</v>
      </c>
      <c r="E24" s="10" t="s">
        <v>241</v>
      </c>
      <c r="F24" s="170">
        <v>0</v>
      </c>
      <c r="G24" s="10" t="s">
        <v>241</v>
      </c>
      <c r="H24" s="170">
        <v>0</v>
      </c>
      <c r="I24" s="10" t="s">
        <v>179</v>
      </c>
      <c r="J24" s="170">
        <v>0</v>
      </c>
      <c r="K24" s="10" t="s">
        <v>241</v>
      </c>
      <c r="L24" s="170">
        <v>0</v>
      </c>
      <c r="M24" s="10" t="s">
        <v>241</v>
      </c>
      <c r="N24" s="170">
        <v>0</v>
      </c>
      <c r="O24" s="10" t="s">
        <v>179</v>
      </c>
      <c r="P24" s="170">
        <v>30.7648443597921</v>
      </c>
      <c r="Q24" s="10" t="s">
        <v>159</v>
      </c>
      <c r="R24" s="170">
        <v>3.2483950130147501</v>
      </c>
      <c r="S24" s="10" t="s">
        <v>181</v>
      </c>
    </row>
    <row r="25" spans="1:19" x14ac:dyDescent="0.25">
      <c r="A25" s="12" t="s">
        <v>192</v>
      </c>
      <c r="B25" s="170">
        <v>0</v>
      </c>
      <c r="C25" s="10" t="s">
        <v>241</v>
      </c>
      <c r="D25" s="170">
        <v>0</v>
      </c>
      <c r="E25" s="10" t="s">
        <v>241</v>
      </c>
      <c r="F25" s="170">
        <v>0</v>
      </c>
      <c r="G25" s="10" t="s">
        <v>241</v>
      </c>
      <c r="H25" s="170">
        <v>0</v>
      </c>
      <c r="I25" s="10" t="s">
        <v>179</v>
      </c>
      <c r="J25" s="170">
        <v>0</v>
      </c>
      <c r="K25" s="10" t="s">
        <v>241</v>
      </c>
      <c r="L25" s="170">
        <v>0</v>
      </c>
      <c r="M25" s="10" t="s">
        <v>241</v>
      </c>
      <c r="N25" s="170">
        <v>0</v>
      </c>
      <c r="O25" s="10" t="s">
        <v>179</v>
      </c>
      <c r="P25" s="170">
        <v>30.938070463793501</v>
      </c>
      <c r="Q25" s="10" t="s">
        <v>159</v>
      </c>
      <c r="R25" s="170">
        <v>3.3008690438402599</v>
      </c>
      <c r="S25" s="10" t="s">
        <v>181</v>
      </c>
    </row>
    <row r="26" spans="1:19" x14ac:dyDescent="0.25">
      <c r="A26" s="12" t="s">
        <v>193</v>
      </c>
      <c r="B26" s="170">
        <v>0</v>
      </c>
      <c r="C26" s="10" t="s">
        <v>241</v>
      </c>
      <c r="D26" s="170">
        <v>0</v>
      </c>
      <c r="E26" s="10" t="s">
        <v>241</v>
      </c>
      <c r="F26" s="170">
        <v>0</v>
      </c>
      <c r="G26" s="10" t="s">
        <v>241</v>
      </c>
      <c r="H26" s="170">
        <v>0</v>
      </c>
      <c r="I26" s="10" t="s">
        <v>179</v>
      </c>
      <c r="J26" s="170">
        <v>0</v>
      </c>
      <c r="K26" s="10" t="s">
        <v>241</v>
      </c>
      <c r="L26" s="170">
        <v>0</v>
      </c>
      <c r="M26" s="10" t="s">
        <v>241</v>
      </c>
      <c r="N26" s="170">
        <v>0</v>
      </c>
      <c r="O26" s="10" t="s">
        <v>179</v>
      </c>
      <c r="P26" s="170">
        <v>32.335423148708202</v>
      </c>
      <c r="Q26" s="10" t="s">
        <v>159</v>
      </c>
      <c r="R26" s="170">
        <v>3.4564113727827999</v>
      </c>
      <c r="S26" s="10" t="s">
        <v>181</v>
      </c>
    </row>
    <row r="27" spans="1:19" x14ac:dyDescent="0.25">
      <c r="A27" s="12" t="s">
        <v>194</v>
      </c>
      <c r="B27" s="170">
        <v>0</v>
      </c>
      <c r="C27" s="10" t="s">
        <v>241</v>
      </c>
      <c r="D27" s="170">
        <v>0</v>
      </c>
      <c r="E27" s="10" t="s">
        <v>241</v>
      </c>
      <c r="F27" s="170">
        <v>0</v>
      </c>
      <c r="G27" s="10" t="s">
        <v>241</v>
      </c>
      <c r="H27" s="170">
        <v>0</v>
      </c>
      <c r="I27" s="10" t="s">
        <v>179</v>
      </c>
      <c r="J27" s="170">
        <v>0</v>
      </c>
      <c r="K27" s="10" t="s">
        <v>241</v>
      </c>
      <c r="L27" s="170">
        <v>0</v>
      </c>
      <c r="M27" s="10" t="s">
        <v>241</v>
      </c>
      <c r="N27" s="170">
        <v>0</v>
      </c>
      <c r="O27" s="10" t="s">
        <v>179</v>
      </c>
      <c r="P27" s="170">
        <v>27.5653232043001</v>
      </c>
      <c r="Q27" s="10" t="s">
        <v>159</v>
      </c>
      <c r="R27" s="170">
        <v>2.93175863479052</v>
      </c>
      <c r="S27" s="10" t="s">
        <v>181</v>
      </c>
    </row>
    <row r="28" spans="1:19" x14ac:dyDescent="0.25">
      <c r="A28" s="12" t="s">
        <v>196</v>
      </c>
      <c r="B28" s="170">
        <v>0</v>
      </c>
      <c r="C28" s="10" t="s">
        <v>241</v>
      </c>
      <c r="D28" s="170">
        <v>0</v>
      </c>
      <c r="E28" s="10" t="s">
        <v>241</v>
      </c>
      <c r="F28" s="170">
        <v>0</v>
      </c>
      <c r="G28" s="10" t="s">
        <v>241</v>
      </c>
      <c r="H28" s="170">
        <v>0</v>
      </c>
      <c r="I28" s="10" t="s">
        <v>179</v>
      </c>
      <c r="J28" s="170">
        <v>0</v>
      </c>
      <c r="K28" s="10" t="s">
        <v>241</v>
      </c>
      <c r="L28" s="170">
        <v>0</v>
      </c>
      <c r="M28" s="10" t="s">
        <v>241</v>
      </c>
      <c r="N28" s="170">
        <v>0</v>
      </c>
      <c r="O28" s="10" t="s">
        <v>179</v>
      </c>
      <c r="P28" s="170">
        <v>37.660786342090503</v>
      </c>
      <c r="Q28" s="10" t="s">
        <v>159</v>
      </c>
      <c r="R28" s="170">
        <v>3.97160756952302</v>
      </c>
      <c r="S28" s="10" t="s">
        <v>181</v>
      </c>
    </row>
    <row r="29" spans="1:19" x14ac:dyDescent="0.25">
      <c r="A29" s="12" t="s">
        <v>197</v>
      </c>
      <c r="B29" s="170">
        <v>0</v>
      </c>
      <c r="C29" s="10" t="s">
        <v>241</v>
      </c>
      <c r="D29" s="170">
        <v>0</v>
      </c>
      <c r="E29" s="10" t="s">
        <v>241</v>
      </c>
      <c r="F29" s="170">
        <v>0</v>
      </c>
      <c r="G29" s="10" t="s">
        <v>241</v>
      </c>
      <c r="H29" s="170">
        <v>0</v>
      </c>
      <c r="I29" s="10" t="s">
        <v>179</v>
      </c>
      <c r="J29" s="170">
        <v>0</v>
      </c>
      <c r="K29" s="10" t="s">
        <v>241</v>
      </c>
      <c r="L29" s="170">
        <v>0</v>
      </c>
      <c r="M29" s="10" t="s">
        <v>241</v>
      </c>
      <c r="N29" s="170">
        <v>0</v>
      </c>
      <c r="O29" s="10" t="s">
        <v>179</v>
      </c>
      <c r="P29" s="170">
        <v>40.472485503654099</v>
      </c>
      <c r="Q29" s="10" t="s">
        <v>159</v>
      </c>
      <c r="R29" s="170">
        <v>4.2216102562823403</v>
      </c>
      <c r="S29" s="10" t="s">
        <v>181</v>
      </c>
    </row>
    <row r="30" spans="1:19" x14ac:dyDescent="0.25">
      <c r="A30" s="12" t="s">
        <v>199</v>
      </c>
      <c r="B30" s="170">
        <v>0</v>
      </c>
      <c r="C30" s="10" t="s">
        <v>241</v>
      </c>
      <c r="D30" s="170">
        <v>0</v>
      </c>
      <c r="E30" s="10" t="s">
        <v>241</v>
      </c>
      <c r="F30" s="170">
        <v>0</v>
      </c>
      <c r="G30" s="10" t="s">
        <v>241</v>
      </c>
      <c r="H30" s="170">
        <v>0</v>
      </c>
      <c r="I30" s="10" t="s">
        <v>179</v>
      </c>
      <c r="J30" s="170">
        <v>0</v>
      </c>
      <c r="K30" s="10" t="s">
        <v>241</v>
      </c>
      <c r="L30" s="170">
        <v>0</v>
      </c>
      <c r="M30" s="10" t="s">
        <v>241</v>
      </c>
      <c r="N30" s="170">
        <v>0</v>
      </c>
      <c r="O30" s="10" t="s">
        <v>179</v>
      </c>
      <c r="P30" s="170">
        <v>40.479029509106901</v>
      </c>
      <c r="Q30" s="10" t="s">
        <v>159</v>
      </c>
      <c r="R30" s="170">
        <v>4.1793615400861599</v>
      </c>
      <c r="S30" s="10" t="s">
        <v>181</v>
      </c>
    </row>
    <row r="31" spans="1:19" x14ac:dyDescent="0.25">
      <c r="A31" s="12" t="s">
        <v>200</v>
      </c>
      <c r="B31" s="170">
        <v>0</v>
      </c>
      <c r="C31" s="10" t="s">
        <v>241</v>
      </c>
      <c r="D31" s="170">
        <v>0</v>
      </c>
      <c r="E31" s="10" t="s">
        <v>241</v>
      </c>
      <c r="F31" s="170">
        <v>0</v>
      </c>
      <c r="G31" s="10" t="s">
        <v>241</v>
      </c>
      <c r="H31" s="170">
        <v>0</v>
      </c>
      <c r="I31" s="10" t="s">
        <v>179</v>
      </c>
      <c r="J31" s="170">
        <v>0</v>
      </c>
      <c r="K31" s="10" t="s">
        <v>241</v>
      </c>
      <c r="L31" s="170">
        <v>0</v>
      </c>
      <c r="M31" s="10" t="s">
        <v>241</v>
      </c>
      <c r="N31" s="170">
        <v>0</v>
      </c>
      <c r="O31" s="10" t="s">
        <v>179</v>
      </c>
      <c r="P31" s="170">
        <v>36.9565428482721</v>
      </c>
      <c r="Q31" s="10" t="s">
        <v>159</v>
      </c>
      <c r="R31" s="170">
        <v>3.7887683051990302</v>
      </c>
      <c r="S31" s="10" t="s">
        <v>181</v>
      </c>
    </row>
    <row r="32" spans="1:19" x14ac:dyDescent="0.25">
      <c r="A32" s="15" t="s">
        <v>203</v>
      </c>
      <c r="B32" s="171">
        <v>0</v>
      </c>
      <c r="C32" s="14" t="s">
        <v>241</v>
      </c>
      <c r="D32" s="171">
        <v>0</v>
      </c>
      <c r="E32" s="14" t="s">
        <v>241</v>
      </c>
      <c r="F32" s="171">
        <v>0</v>
      </c>
      <c r="G32" s="14" t="s">
        <v>241</v>
      </c>
      <c r="H32" s="171">
        <v>0</v>
      </c>
      <c r="I32" s="14" t="s">
        <v>179</v>
      </c>
      <c r="J32" s="171">
        <v>0</v>
      </c>
      <c r="K32" s="14" t="s">
        <v>241</v>
      </c>
      <c r="L32" s="171">
        <v>0</v>
      </c>
      <c r="M32" s="14" t="s">
        <v>241</v>
      </c>
      <c r="N32" s="171">
        <v>0</v>
      </c>
      <c r="O32" s="14" t="s">
        <v>179</v>
      </c>
      <c r="P32" s="171">
        <v>33.336663089020099</v>
      </c>
      <c r="Q32" s="14" t="s">
        <v>159</v>
      </c>
      <c r="R32" s="171">
        <v>3.41346006925736</v>
      </c>
      <c r="S32" s="14" t="s">
        <v>181</v>
      </c>
    </row>
    <row r="34" spans="1:2" x14ac:dyDescent="0.25">
      <c r="A34" s="16" t="s">
        <v>204</v>
      </c>
      <c r="B34" s="16" t="s">
        <v>205</v>
      </c>
    </row>
    <row r="36" spans="1:2" x14ac:dyDescent="0.25">
      <c r="B36" s="16" t="s">
        <v>380</v>
      </c>
    </row>
    <row r="37" spans="1:2" x14ac:dyDescent="0.25">
      <c r="B37" s="16" t="s">
        <v>381</v>
      </c>
    </row>
    <row r="38" spans="1:2" x14ac:dyDescent="0.25">
      <c r="B38" s="16" t="s">
        <v>382</v>
      </c>
    </row>
    <row r="39" spans="1:2" x14ac:dyDescent="0.25">
      <c r="B39" s="16" t="s">
        <v>383</v>
      </c>
    </row>
    <row r="41" spans="1:2" x14ac:dyDescent="0.25">
      <c r="B41" s="16" t="s">
        <v>210</v>
      </c>
    </row>
    <row r="42" spans="1:2" x14ac:dyDescent="0.25">
      <c r="B42" s="16" t="s">
        <v>244</v>
      </c>
    </row>
    <row r="43" spans="1:2" x14ac:dyDescent="0.25">
      <c r="B43" s="16" t="s">
        <v>212</v>
      </c>
    </row>
    <row r="46" spans="1:2" x14ac:dyDescent="0.25">
      <c r="A46" s="17" t="str">
        <f>HYPERLINK("#'MINOR_GAMING 2'!A2", "&lt;&lt;&lt; Previous table")</f>
        <v>&lt;&lt;&lt; Previous table</v>
      </c>
    </row>
    <row r="47" spans="1:2" x14ac:dyDescent="0.25">
      <c r="A47" s="17" t="str">
        <f>HYPERLINK("#'MINOR_GAMING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S47"/>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HYPERLINK("#'INDEX'!B84", "Link to index")</f>
        <v>Link to index</v>
      </c>
    </row>
    <row r="2" spans="1:19" ht="15.75" customHeight="1" x14ac:dyDescent="0.25">
      <c r="A2" s="287" t="s">
        <v>386</v>
      </c>
      <c r="B2" s="286"/>
      <c r="C2" s="286"/>
      <c r="D2" s="286"/>
      <c r="E2" s="286"/>
      <c r="F2" s="286"/>
      <c r="G2" s="286"/>
      <c r="H2" s="286"/>
      <c r="I2" s="286"/>
      <c r="J2" s="286"/>
      <c r="K2" s="286"/>
      <c r="L2" s="286"/>
      <c r="M2" s="286"/>
      <c r="N2" s="286"/>
      <c r="O2" s="286"/>
      <c r="P2" s="286"/>
      <c r="Q2" s="286"/>
      <c r="R2" s="286"/>
      <c r="S2" s="286"/>
    </row>
    <row r="3" spans="1:19" ht="15.75" customHeight="1" x14ac:dyDescent="0.25">
      <c r="A3" s="287" t="s">
        <v>102</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172">
        <v>0</v>
      </c>
      <c r="C7" s="10" t="s">
        <v>241</v>
      </c>
      <c r="D7" s="172">
        <v>0</v>
      </c>
      <c r="E7" s="10" t="s">
        <v>241</v>
      </c>
      <c r="F7" s="172">
        <v>0</v>
      </c>
      <c r="G7" s="10" t="s">
        <v>241</v>
      </c>
      <c r="H7" s="172">
        <v>143.61637898373701</v>
      </c>
      <c r="I7" s="10" t="s">
        <v>159</v>
      </c>
      <c r="J7" s="172">
        <v>77.633514062885297</v>
      </c>
      <c r="K7" s="10" t="s">
        <v>159</v>
      </c>
      <c r="L7" s="172">
        <v>138.851463689816</v>
      </c>
      <c r="M7" s="10" t="s">
        <v>159</v>
      </c>
      <c r="N7" s="172">
        <v>109.83350455634501</v>
      </c>
      <c r="O7" s="10" t="s">
        <v>159</v>
      </c>
      <c r="P7" s="172">
        <v>81.353915992367902</v>
      </c>
      <c r="Q7" s="10" t="s">
        <v>159</v>
      </c>
      <c r="R7" s="172">
        <v>70.914154971954503</v>
      </c>
      <c r="S7" s="10" t="s">
        <v>159</v>
      </c>
    </row>
    <row r="8" spans="1:19" x14ac:dyDescent="0.25">
      <c r="A8" s="12" t="s">
        <v>171</v>
      </c>
      <c r="B8" s="172">
        <v>0</v>
      </c>
      <c r="C8" s="10" t="s">
        <v>241</v>
      </c>
      <c r="D8" s="172">
        <v>0</v>
      </c>
      <c r="E8" s="10" t="s">
        <v>241</v>
      </c>
      <c r="F8" s="172">
        <v>0</v>
      </c>
      <c r="G8" s="10" t="s">
        <v>241</v>
      </c>
      <c r="H8" s="172">
        <v>146.59045737755099</v>
      </c>
      <c r="I8" s="10" t="s">
        <v>159</v>
      </c>
      <c r="J8" s="172">
        <v>69.242328832114794</v>
      </c>
      <c r="K8" s="10" t="s">
        <v>159</v>
      </c>
      <c r="L8" s="172">
        <v>122.15060572504299</v>
      </c>
      <c r="M8" s="10" t="s">
        <v>159</v>
      </c>
      <c r="N8" s="172">
        <v>88.4411041689809</v>
      </c>
      <c r="O8" s="10" t="s">
        <v>159</v>
      </c>
      <c r="P8" s="172">
        <v>88.9447948422319</v>
      </c>
      <c r="Q8" s="10" t="s">
        <v>159</v>
      </c>
      <c r="R8" s="172">
        <v>65.743074300594301</v>
      </c>
      <c r="S8" s="10" t="s">
        <v>159</v>
      </c>
    </row>
    <row r="9" spans="1:19" x14ac:dyDescent="0.25">
      <c r="A9" s="12" t="s">
        <v>172</v>
      </c>
      <c r="B9" s="172">
        <v>0</v>
      </c>
      <c r="C9" s="10" t="s">
        <v>241</v>
      </c>
      <c r="D9" s="172">
        <v>0</v>
      </c>
      <c r="E9" s="10" t="s">
        <v>241</v>
      </c>
      <c r="F9" s="172">
        <v>0</v>
      </c>
      <c r="G9" s="10" t="s">
        <v>241</v>
      </c>
      <c r="H9" s="172">
        <v>134.70519244732901</v>
      </c>
      <c r="I9" s="10" t="s">
        <v>159</v>
      </c>
      <c r="J9" s="172">
        <v>75.830200113855696</v>
      </c>
      <c r="K9" s="10" t="s">
        <v>159</v>
      </c>
      <c r="L9" s="172">
        <v>121.173055820372</v>
      </c>
      <c r="M9" s="10" t="s">
        <v>159</v>
      </c>
      <c r="N9" s="172">
        <v>0</v>
      </c>
      <c r="O9" s="10" t="s">
        <v>179</v>
      </c>
      <c r="P9" s="172">
        <v>84.986651879714799</v>
      </c>
      <c r="Q9" s="10" t="s">
        <v>159</v>
      </c>
      <c r="R9" s="172">
        <v>41.645258346428797</v>
      </c>
      <c r="S9" s="10" t="s">
        <v>181</v>
      </c>
    </row>
    <row r="10" spans="1:19" x14ac:dyDescent="0.25">
      <c r="A10" s="12" t="s">
        <v>173</v>
      </c>
      <c r="B10" s="172">
        <v>0</v>
      </c>
      <c r="C10" s="10" t="s">
        <v>241</v>
      </c>
      <c r="D10" s="172">
        <v>0</v>
      </c>
      <c r="E10" s="10" t="s">
        <v>241</v>
      </c>
      <c r="F10" s="172">
        <v>0</v>
      </c>
      <c r="G10" s="10" t="s">
        <v>241</v>
      </c>
      <c r="H10" s="172">
        <v>162.79086952418899</v>
      </c>
      <c r="I10" s="10" t="s">
        <v>159</v>
      </c>
      <c r="J10" s="172">
        <v>88.070965408751107</v>
      </c>
      <c r="K10" s="10" t="s">
        <v>159</v>
      </c>
      <c r="L10" s="172">
        <v>102.416187216824</v>
      </c>
      <c r="M10" s="10" t="s">
        <v>159</v>
      </c>
      <c r="N10" s="172">
        <v>0</v>
      </c>
      <c r="O10" s="10" t="s">
        <v>179</v>
      </c>
      <c r="P10" s="172">
        <v>77.566001623031795</v>
      </c>
      <c r="Q10" s="10" t="s">
        <v>159</v>
      </c>
      <c r="R10" s="172">
        <v>46.612560728956502</v>
      </c>
      <c r="S10" s="10" t="s">
        <v>181</v>
      </c>
    </row>
    <row r="11" spans="1:19" x14ac:dyDescent="0.25">
      <c r="A11" s="12" t="s">
        <v>174</v>
      </c>
      <c r="B11" s="172">
        <v>0</v>
      </c>
      <c r="C11" s="10" t="s">
        <v>241</v>
      </c>
      <c r="D11" s="172">
        <v>0</v>
      </c>
      <c r="E11" s="10" t="s">
        <v>241</v>
      </c>
      <c r="F11" s="172">
        <v>0</v>
      </c>
      <c r="G11" s="10" t="s">
        <v>241</v>
      </c>
      <c r="H11" s="172">
        <v>157.15635617931599</v>
      </c>
      <c r="I11" s="10" t="s">
        <v>159</v>
      </c>
      <c r="J11" s="172">
        <v>86.699614248813404</v>
      </c>
      <c r="K11" s="10" t="s">
        <v>159</v>
      </c>
      <c r="L11" s="172">
        <v>92.986964479114206</v>
      </c>
      <c r="M11" s="10" t="s">
        <v>159</v>
      </c>
      <c r="N11" s="172">
        <v>0</v>
      </c>
      <c r="O11" s="10" t="s">
        <v>179</v>
      </c>
      <c r="P11" s="172">
        <v>76.183773342663699</v>
      </c>
      <c r="Q11" s="10" t="s">
        <v>159</v>
      </c>
      <c r="R11" s="172">
        <v>45.193963321240098</v>
      </c>
      <c r="S11" s="10" t="s">
        <v>181</v>
      </c>
    </row>
    <row r="12" spans="1:19" x14ac:dyDescent="0.25">
      <c r="A12" s="12" t="s">
        <v>175</v>
      </c>
      <c r="B12" s="172">
        <v>0</v>
      </c>
      <c r="C12" s="10" t="s">
        <v>241</v>
      </c>
      <c r="D12" s="172">
        <v>0</v>
      </c>
      <c r="E12" s="10" t="s">
        <v>241</v>
      </c>
      <c r="F12" s="172">
        <v>0</v>
      </c>
      <c r="G12" s="10" t="s">
        <v>241</v>
      </c>
      <c r="H12" s="172">
        <v>83.319370571467701</v>
      </c>
      <c r="I12" s="10" t="s">
        <v>159</v>
      </c>
      <c r="J12" s="172">
        <v>52.596265395061103</v>
      </c>
      <c r="K12" s="10" t="s">
        <v>159</v>
      </c>
      <c r="L12" s="172">
        <v>82.300822572567199</v>
      </c>
      <c r="M12" s="10" t="s">
        <v>159</v>
      </c>
      <c r="N12" s="172">
        <v>0</v>
      </c>
      <c r="O12" s="10" t="s">
        <v>179</v>
      </c>
      <c r="P12" s="172">
        <v>68.150869532572997</v>
      </c>
      <c r="Q12" s="10" t="s">
        <v>159</v>
      </c>
      <c r="R12" s="172">
        <v>28.0502842013079</v>
      </c>
      <c r="S12" s="10" t="s">
        <v>181</v>
      </c>
    </row>
    <row r="13" spans="1:19" x14ac:dyDescent="0.25">
      <c r="A13" s="12" t="s">
        <v>176</v>
      </c>
      <c r="B13" s="172">
        <v>0</v>
      </c>
      <c r="C13" s="10" t="s">
        <v>241</v>
      </c>
      <c r="D13" s="172">
        <v>0</v>
      </c>
      <c r="E13" s="10" t="s">
        <v>241</v>
      </c>
      <c r="F13" s="172">
        <v>0</v>
      </c>
      <c r="G13" s="10" t="s">
        <v>241</v>
      </c>
      <c r="H13" s="172">
        <v>0</v>
      </c>
      <c r="I13" s="10" t="s">
        <v>379</v>
      </c>
      <c r="J13" s="172">
        <v>19.349554365563598</v>
      </c>
      <c r="K13" s="10" t="s">
        <v>159</v>
      </c>
      <c r="L13" s="172">
        <v>55.564862596179303</v>
      </c>
      <c r="M13" s="10" t="s">
        <v>159</v>
      </c>
      <c r="N13" s="172">
        <v>0</v>
      </c>
      <c r="O13" s="10" t="s">
        <v>179</v>
      </c>
      <c r="P13" s="172">
        <v>60.172830626359399</v>
      </c>
      <c r="Q13" s="10" t="s">
        <v>159</v>
      </c>
      <c r="R13" s="172">
        <v>8.7797845953271008</v>
      </c>
      <c r="S13" s="10" t="s">
        <v>181</v>
      </c>
    </row>
    <row r="14" spans="1:19" x14ac:dyDescent="0.25">
      <c r="A14" s="12" t="s">
        <v>177</v>
      </c>
      <c r="B14" s="172">
        <v>0</v>
      </c>
      <c r="C14" s="10" t="s">
        <v>241</v>
      </c>
      <c r="D14" s="172">
        <v>0</v>
      </c>
      <c r="E14" s="10" t="s">
        <v>241</v>
      </c>
      <c r="F14" s="172">
        <v>0</v>
      </c>
      <c r="G14" s="10" t="s">
        <v>241</v>
      </c>
      <c r="H14" s="172">
        <v>0</v>
      </c>
      <c r="I14" s="10" t="s">
        <v>179</v>
      </c>
      <c r="J14" s="172">
        <v>25.6062312111194</v>
      </c>
      <c r="K14" s="10" t="s">
        <v>187</v>
      </c>
      <c r="L14" s="172">
        <v>57.377555297548298</v>
      </c>
      <c r="M14" s="10" t="s">
        <v>159</v>
      </c>
      <c r="N14" s="172">
        <v>0</v>
      </c>
      <c r="O14" s="10" t="s">
        <v>179</v>
      </c>
      <c r="P14" s="172">
        <v>53.564613549237201</v>
      </c>
      <c r="Q14" s="10" t="s">
        <v>159</v>
      </c>
      <c r="R14" s="172">
        <v>8.6585185353862304</v>
      </c>
      <c r="S14" s="10" t="s">
        <v>181</v>
      </c>
    </row>
    <row r="15" spans="1:19" x14ac:dyDescent="0.25">
      <c r="A15" s="12" t="s">
        <v>178</v>
      </c>
      <c r="B15" s="172">
        <v>0</v>
      </c>
      <c r="C15" s="10" t="s">
        <v>241</v>
      </c>
      <c r="D15" s="172">
        <v>0</v>
      </c>
      <c r="E15" s="10" t="s">
        <v>241</v>
      </c>
      <c r="F15" s="172">
        <v>0</v>
      </c>
      <c r="G15" s="10" t="s">
        <v>241</v>
      </c>
      <c r="H15" s="172">
        <v>0</v>
      </c>
      <c r="I15" s="10" t="s">
        <v>179</v>
      </c>
      <c r="J15" s="172">
        <v>19.654311969186601</v>
      </c>
      <c r="K15" s="10" t="s">
        <v>159</v>
      </c>
      <c r="L15" s="172">
        <v>50.5011627982785</v>
      </c>
      <c r="M15" s="10" t="s">
        <v>159</v>
      </c>
      <c r="N15" s="172">
        <v>0</v>
      </c>
      <c r="O15" s="10" t="s">
        <v>179</v>
      </c>
      <c r="P15" s="172">
        <v>51.707019762849498</v>
      </c>
      <c r="Q15" s="10" t="s">
        <v>159</v>
      </c>
      <c r="R15" s="172">
        <v>7.8336799493782996</v>
      </c>
      <c r="S15" s="10" t="s">
        <v>181</v>
      </c>
    </row>
    <row r="16" spans="1:19" x14ac:dyDescent="0.25">
      <c r="A16" s="12" t="s">
        <v>182</v>
      </c>
      <c r="B16" s="172">
        <v>0</v>
      </c>
      <c r="C16" s="10" t="s">
        <v>241</v>
      </c>
      <c r="D16" s="172">
        <v>0</v>
      </c>
      <c r="E16" s="10" t="s">
        <v>241</v>
      </c>
      <c r="F16" s="172">
        <v>0</v>
      </c>
      <c r="G16" s="10" t="s">
        <v>241</v>
      </c>
      <c r="H16" s="172">
        <v>0</v>
      </c>
      <c r="I16" s="10" t="s">
        <v>179</v>
      </c>
      <c r="J16" s="172">
        <v>22.1349950550138</v>
      </c>
      <c r="K16" s="10" t="s">
        <v>159</v>
      </c>
      <c r="L16" s="172">
        <v>0</v>
      </c>
      <c r="M16" s="10" t="s">
        <v>300</v>
      </c>
      <c r="N16" s="172">
        <v>0</v>
      </c>
      <c r="O16" s="10" t="s">
        <v>179</v>
      </c>
      <c r="P16" s="172">
        <v>50.4158458084042</v>
      </c>
      <c r="Q16" s="10" t="s">
        <v>159</v>
      </c>
      <c r="R16" s="172">
        <v>6.6895069075137101</v>
      </c>
      <c r="S16" s="10" t="s">
        <v>181</v>
      </c>
    </row>
    <row r="17" spans="1:19" x14ac:dyDescent="0.25">
      <c r="A17" s="12" t="s">
        <v>183</v>
      </c>
      <c r="B17" s="172">
        <v>0</v>
      </c>
      <c r="C17" s="10" t="s">
        <v>241</v>
      </c>
      <c r="D17" s="172">
        <v>0</v>
      </c>
      <c r="E17" s="10" t="s">
        <v>241</v>
      </c>
      <c r="F17" s="172">
        <v>0</v>
      </c>
      <c r="G17" s="10" t="s">
        <v>241</v>
      </c>
      <c r="H17" s="172">
        <v>0</v>
      </c>
      <c r="I17" s="10" t="s">
        <v>179</v>
      </c>
      <c r="J17" s="172">
        <v>28.832428751587901</v>
      </c>
      <c r="K17" s="10" t="s">
        <v>159</v>
      </c>
      <c r="L17" s="172">
        <v>0</v>
      </c>
      <c r="M17" s="10" t="s">
        <v>241</v>
      </c>
      <c r="N17" s="172">
        <v>0</v>
      </c>
      <c r="O17" s="10" t="s">
        <v>179</v>
      </c>
      <c r="P17" s="172">
        <v>48.384969964928402</v>
      </c>
      <c r="Q17" s="10" t="s">
        <v>159</v>
      </c>
      <c r="R17" s="172">
        <v>7.0234427434963198</v>
      </c>
      <c r="S17" s="10" t="s">
        <v>181</v>
      </c>
    </row>
    <row r="18" spans="1:19" x14ac:dyDescent="0.25">
      <c r="A18" s="12" t="s">
        <v>184</v>
      </c>
      <c r="B18" s="172">
        <v>0</v>
      </c>
      <c r="C18" s="10" t="s">
        <v>241</v>
      </c>
      <c r="D18" s="172">
        <v>0</v>
      </c>
      <c r="E18" s="10" t="s">
        <v>241</v>
      </c>
      <c r="F18" s="172">
        <v>0</v>
      </c>
      <c r="G18" s="10" t="s">
        <v>241</v>
      </c>
      <c r="H18" s="172">
        <v>0</v>
      </c>
      <c r="I18" s="10" t="s">
        <v>179</v>
      </c>
      <c r="J18" s="172">
        <v>26.313233685806299</v>
      </c>
      <c r="K18" s="10" t="s">
        <v>159</v>
      </c>
      <c r="L18" s="172">
        <v>0</v>
      </c>
      <c r="M18" s="10" t="s">
        <v>241</v>
      </c>
      <c r="N18" s="172">
        <v>0</v>
      </c>
      <c r="O18" s="10" t="s">
        <v>179</v>
      </c>
      <c r="P18" s="172">
        <v>43.9211623725406</v>
      </c>
      <c r="Q18" s="10" t="s">
        <v>159</v>
      </c>
      <c r="R18" s="172">
        <v>6.4000983485575302</v>
      </c>
      <c r="S18" s="10" t="s">
        <v>181</v>
      </c>
    </row>
    <row r="19" spans="1:19" x14ac:dyDescent="0.25">
      <c r="A19" s="12" t="s">
        <v>185</v>
      </c>
      <c r="B19" s="172">
        <v>0</v>
      </c>
      <c r="C19" s="10" t="s">
        <v>241</v>
      </c>
      <c r="D19" s="172">
        <v>0</v>
      </c>
      <c r="E19" s="10" t="s">
        <v>241</v>
      </c>
      <c r="F19" s="172">
        <v>0</v>
      </c>
      <c r="G19" s="10" t="s">
        <v>241</v>
      </c>
      <c r="H19" s="172">
        <v>0</v>
      </c>
      <c r="I19" s="10" t="s">
        <v>179</v>
      </c>
      <c r="J19" s="172">
        <v>29.052899325858601</v>
      </c>
      <c r="K19" s="10" t="s">
        <v>159</v>
      </c>
      <c r="L19" s="172">
        <v>0</v>
      </c>
      <c r="M19" s="10" t="s">
        <v>241</v>
      </c>
      <c r="N19" s="172">
        <v>0</v>
      </c>
      <c r="O19" s="10" t="s">
        <v>179</v>
      </c>
      <c r="P19" s="172">
        <v>41.5520848638551</v>
      </c>
      <c r="Q19" s="10" t="s">
        <v>159</v>
      </c>
      <c r="R19" s="172">
        <v>6.3949279444725704</v>
      </c>
      <c r="S19" s="10" t="s">
        <v>181</v>
      </c>
    </row>
    <row r="20" spans="1:19" x14ac:dyDescent="0.25">
      <c r="A20" s="12" t="s">
        <v>186</v>
      </c>
      <c r="B20" s="172">
        <v>0</v>
      </c>
      <c r="C20" s="10" t="s">
        <v>241</v>
      </c>
      <c r="D20" s="172">
        <v>0</v>
      </c>
      <c r="E20" s="10" t="s">
        <v>241</v>
      </c>
      <c r="F20" s="172">
        <v>0</v>
      </c>
      <c r="G20" s="10" t="s">
        <v>241</v>
      </c>
      <c r="H20" s="172">
        <v>0</v>
      </c>
      <c r="I20" s="10" t="s">
        <v>179</v>
      </c>
      <c r="J20" s="172">
        <v>19.954234888178501</v>
      </c>
      <c r="K20" s="10" t="s">
        <v>159</v>
      </c>
      <c r="L20" s="172">
        <v>0</v>
      </c>
      <c r="M20" s="10" t="s">
        <v>241</v>
      </c>
      <c r="N20" s="172">
        <v>0</v>
      </c>
      <c r="O20" s="10" t="s">
        <v>179</v>
      </c>
      <c r="P20" s="172">
        <v>41.052478338424002</v>
      </c>
      <c r="Q20" s="10" t="s">
        <v>159</v>
      </c>
      <c r="R20" s="172">
        <v>5.6734198112482899</v>
      </c>
      <c r="S20" s="10" t="s">
        <v>181</v>
      </c>
    </row>
    <row r="21" spans="1:19" x14ac:dyDescent="0.25">
      <c r="A21" s="12" t="s">
        <v>188</v>
      </c>
      <c r="B21" s="172">
        <v>0</v>
      </c>
      <c r="C21" s="10" t="s">
        <v>241</v>
      </c>
      <c r="D21" s="172">
        <v>0</v>
      </c>
      <c r="E21" s="10" t="s">
        <v>241</v>
      </c>
      <c r="F21" s="172">
        <v>0</v>
      </c>
      <c r="G21" s="10" t="s">
        <v>241</v>
      </c>
      <c r="H21" s="172">
        <v>0</v>
      </c>
      <c r="I21" s="10" t="s">
        <v>179</v>
      </c>
      <c r="J21" s="172">
        <v>0</v>
      </c>
      <c r="K21" s="10" t="s">
        <v>301</v>
      </c>
      <c r="L21" s="172">
        <v>0</v>
      </c>
      <c r="M21" s="10" t="s">
        <v>241</v>
      </c>
      <c r="N21" s="172">
        <v>0</v>
      </c>
      <c r="O21" s="10" t="s">
        <v>179</v>
      </c>
      <c r="P21" s="172">
        <v>40.0628916717151</v>
      </c>
      <c r="Q21" s="10" t="s">
        <v>159</v>
      </c>
      <c r="R21" s="172">
        <v>4.0936329734836203</v>
      </c>
      <c r="S21" s="10" t="s">
        <v>181</v>
      </c>
    </row>
    <row r="22" spans="1:19" x14ac:dyDescent="0.25">
      <c r="A22" s="12" t="s">
        <v>189</v>
      </c>
      <c r="B22" s="172">
        <v>0</v>
      </c>
      <c r="C22" s="10" t="s">
        <v>241</v>
      </c>
      <c r="D22" s="172">
        <v>0</v>
      </c>
      <c r="E22" s="10" t="s">
        <v>241</v>
      </c>
      <c r="F22" s="172">
        <v>0</v>
      </c>
      <c r="G22" s="10" t="s">
        <v>241</v>
      </c>
      <c r="H22" s="172">
        <v>0</v>
      </c>
      <c r="I22" s="10" t="s">
        <v>179</v>
      </c>
      <c r="J22" s="172">
        <v>0</v>
      </c>
      <c r="K22" s="10" t="s">
        <v>241</v>
      </c>
      <c r="L22" s="172">
        <v>0</v>
      </c>
      <c r="M22" s="10" t="s">
        <v>241</v>
      </c>
      <c r="N22" s="172">
        <v>0</v>
      </c>
      <c r="O22" s="10" t="s">
        <v>179</v>
      </c>
      <c r="P22" s="172">
        <v>32.6061981882483</v>
      </c>
      <c r="Q22" s="10" t="s">
        <v>159</v>
      </c>
      <c r="R22" s="172">
        <v>3.3612638987833598</v>
      </c>
      <c r="S22" s="10" t="s">
        <v>181</v>
      </c>
    </row>
    <row r="23" spans="1:19" x14ac:dyDescent="0.25">
      <c r="A23" s="12" t="s">
        <v>190</v>
      </c>
      <c r="B23" s="172">
        <v>0</v>
      </c>
      <c r="C23" s="10" t="s">
        <v>241</v>
      </c>
      <c r="D23" s="172">
        <v>0</v>
      </c>
      <c r="E23" s="10" t="s">
        <v>241</v>
      </c>
      <c r="F23" s="172">
        <v>0</v>
      </c>
      <c r="G23" s="10" t="s">
        <v>241</v>
      </c>
      <c r="H23" s="172">
        <v>0</v>
      </c>
      <c r="I23" s="10" t="s">
        <v>179</v>
      </c>
      <c r="J23" s="172">
        <v>0</v>
      </c>
      <c r="K23" s="10" t="s">
        <v>241</v>
      </c>
      <c r="L23" s="172">
        <v>0</v>
      </c>
      <c r="M23" s="10" t="s">
        <v>241</v>
      </c>
      <c r="N23" s="172">
        <v>0</v>
      </c>
      <c r="O23" s="10" t="s">
        <v>179</v>
      </c>
      <c r="P23" s="172">
        <v>37.6754638650863</v>
      </c>
      <c r="Q23" s="10" t="s">
        <v>159</v>
      </c>
      <c r="R23" s="172">
        <v>3.9245654262027001</v>
      </c>
      <c r="S23" s="10" t="s">
        <v>181</v>
      </c>
    </row>
    <row r="24" spans="1:19" x14ac:dyDescent="0.25">
      <c r="A24" s="12" t="s">
        <v>191</v>
      </c>
      <c r="B24" s="172">
        <v>0</v>
      </c>
      <c r="C24" s="10" t="s">
        <v>241</v>
      </c>
      <c r="D24" s="172">
        <v>0</v>
      </c>
      <c r="E24" s="10" t="s">
        <v>241</v>
      </c>
      <c r="F24" s="172">
        <v>0</v>
      </c>
      <c r="G24" s="10" t="s">
        <v>241</v>
      </c>
      <c r="H24" s="172">
        <v>0</v>
      </c>
      <c r="I24" s="10" t="s">
        <v>179</v>
      </c>
      <c r="J24" s="172">
        <v>0</v>
      </c>
      <c r="K24" s="10" t="s">
        <v>241</v>
      </c>
      <c r="L24" s="172">
        <v>0</v>
      </c>
      <c r="M24" s="10" t="s">
        <v>241</v>
      </c>
      <c r="N24" s="172">
        <v>0</v>
      </c>
      <c r="O24" s="10" t="s">
        <v>179</v>
      </c>
      <c r="P24" s="172">
        <v>35.594924924279503</v>
      </c>
      <c r="Q24" s="10" t="s">
        <v>159</v>
      </c>
      <c r="R24" s="172">
        <v>3.7583930300580701</v>
      </c>
      <c r="S24" s="10" t="s">
        <v>181</v>
      </c>
    </row>
    <row r="25" spans="1:19" x14ac:dyDescent="0.25">
      <c r="A25" s="12" t="s">
        <v>192</v>
      </c>
      <c r="B25" s="172">
        <v>0</v>
      </c>
      <c r="C25" s="10" t="s">
        <v>241</v>
      </c>
      <c r="D25" s="172">
        <v>0</v>
      </c>
      <c r="E25" s="10" t="s">
        <v>241</v>
      </c>
      <c r="F25" s="172">
        <v>0</v>
      </c>
      <c r="G25" s="10" t="s">
        <v>241</v>
      </c>
      <c r="H25" s="172">
        <v>0</v>
      </c>
      <c r="I25" s="10" t="s">
        <v>179</v>
      </c>
      <c r="J25" s="172">
        <v>0</v>
      </c>
      <c r="K25" s="10" t="s">
        <v>241</v>
      </c>
      <c r="L25" s="172">
        <v>0</v>
      </c>
      <c r="M25" s="10" t="s">
        <v>241</v>
      </c>
      <c r="N25" s="172">
        <v>0</v>
      </c>
      <c r="O25" s="10" t="s">
        <v>179</v>
      </c>
      <c r="P25" s="172">
        <v>34.9905645421399</v>
      </c>
      <c r="Q25" s="10" t="s">
        <v>159</v>
      </c>
      <c r="R25" s="172">
        <v>3.7332409420558901</v>
      </c>
      <c r="S25" s="10" t="s">
        <v>181</v>
      </c>
    </row>
    <row r="26" spans="1:19" x14ac:dyDescent="0.25">
      <c r="A26" s="12" t="s">
        <v>193</v>
      </c>
      <c r="B26" s="172">
        <v>0</v>
      </c>
      <c r="C26" s="10" t="s">
        <v>241</v>
      </c>
      <c r="D26" s="172">
        <v>0</v>
      </c>
      <c r="E26" s="10" t="s">
        <v>241</v>
      </c>
      <c r="F26" s="172">
        <v>0</v>
      </c>
      <c r="G26" s="10" t="s">
        <v>241</v>
      </c>
      <c r="H26" s="172">
        <v>0</v>
      </c>
      <c r="I26" s="10" t="s">
        <v>179</v>
      </c>
      <c r="J26" s="172">
        <v>0</v>
      </c>
      <c r="K26" s="10" t="s">
        <v>241</v>
      </c>
      <c r="L26" s="172">
        <v>0</v>
      </c>
      <c r="M26" s="10" t="s">
        <v>241</v>
      </c>
      <c r="N26" s="172">
        <v>0</v>
      </c>
      <c r="O26" s="10" t="s">
        <v>179</v>
      </c>
      <c r="P26" s="172">
        <v>35.630556745767002</v>
      </c>
      <c r="Q26" s="10" t="s">
        <v>159</v>
      </c>
      <c r="R26" s="172">
        <v>3.8086361507711399</v>
      </c>
      <c r="S26" s="10" t="s">
        <v>181</v>
      </c>
    </row>
    <row r="27" spans="1:19" x14ac:dyDescent="0.25">
      <c r="A27" s="12" t="s">
        <v>194</v>
      </c>
      <c r="B27" s="172">
        <v>0</v>
      </c>
      <c r="C27" s="10" t="s">
        <v>241</v>
      </c>
      <c r="D27" s="172">
        <v>0</v>
      </c>
      <c r="E27" s="10" t="s">
        <v>241</v>
      </c>
      <c r="F27" s="172">
        <v>0</v>
      </c>
      <c r="G27" s="10" t="s">
        <v>241</v>
      </c>
      <c r="H27" s="172">
        <v>0</v>
      </c>
      <c r="I27" s="10" t="s">
        <v>179</v>
      </c>
      <c r="J27" s="172">
        <v>0</v>
      </c>
      <c r="K27" s="10" t="s">
        <v>241</v>
      </c>
      <c r="L27" s="172">
        <v>0</v>
      </c>
      <c r="M27" s="10" t="s">
        <v>241</v>
      </c>
      <c r="N27" s="172">
        <v>0</v>
      </c>
      <c r="O27" s="10" t="s">
        <v>179</v>
      </c>
      <c r="P27" s="172">
        <v>29.862433471325101</v>
      </c>
      <c r="Q27" s="10" t="s">
        <v>159</v>
      </c>
      <c r="R27" s="172">
        <v>3.1760718543564002</v>
      </c>
      <c r="S27" s="10" t="s">
        <v>181</v>
      </c>
    </row>
    <row r="28" spans="1:19" x14ac:dyDescent="0.25">
      <c r="A28" s="12" t="s">
        <v>196</v>
      </c>
      <c r="B28" s="172">
        <v>0</v>
      </c>
      <c r="C28" s="10" t="s">
        <v>241</v>
      </c>
      <c r="D28" s="172">
        <v>0</v>
      </c>
      <c r="E28" s="10" t="s">
        <v>241</v>
      </c>
      <c r="F28" s="172">
        <v>0</v>
      </c>
      <c r="G28" s="10" t="s">
        <v>241</v>
      </c>
      <c r="H28" s="172">
        <v>0</v>
      </c>
      <c r="I28" s="10" t="s">
        <v>179</v>
      </c>
      <c r="J28" s="172">
        <v>0</v>
      </c>
      <c r="K28" s="10" t="s">
        <v>241</v>
      </c>
      <c r="L28" s="172">
        <v>0</v>
      </c>
      <c r="M28" s="10" t="s">
        <v>241</v>
      </c>
      <c r="N28" s="172">
        <v>0</v>
      </c>
      <c r="O28" s="10" t="s">
        <v>179</v>
      </c>
      <c r="P28" s="172">
        <v>40.234099536286898</v>
      </c>
      <c r="Q28" s="10" t="s">
        <v>159</v>
      </c>
      <c r="R28" s="172">
        <v>4.24298241730206</v>
      </c>
      <c r="S28" s="10" t="s">
        <v>181</v>
      </c>
    </row>
    <row r="29" spans="1:19" x14ac:dyDescent="0.25">
      <c r="A29" s="12" t="s">
        <v>197</v>
      </c>
      <c r="B29" s="172">
        <v>0</v>
      </c>
      <c r="C29" s="10" t="s">
        <v>241</v>
      </c>
      <c r="D29" s="172">
        <v>0</v>
      </c>
      <c r="E29" s="10" t="s">
        <v>241</v>
      </c>
      <c r="F29" s="172">
        <v>0</v>
      </c>
      <c r="G29" s="10" t="s">
        <v>241</v>
      </c>
      <c r="H29" s="172">
        <v>0</v>
      </c>
      <c r="I29" s="10" t="s">
        <v>179</v>
      </c>
      <c r="J29" s="172">
        <v>0</v>
      </c>
      <c r="K29" s="10" t="s">
        <v>241</v>
      </c>
      <c r="L29" s="172">
        <v>0</v>
      </c>
      <c r="M29" s="10" t="s">
        <v>241</v>
      </c>
      <c r="N29" s="172">
        <v>0</v>
      </c>
      <c r="O29" s="10" t="s">
        <v>179</v>
      </c>
      <c r="P29" s="172">
        <v>42.492437139498897</v>
      </c>
      <c r="Q29" s="10" t="s">
        <v>159</v>
      </c>
      <c r="R29" s="172">
        <v>4.4323076828663099</v>
      </c>
      <c r="S29" s="10" t="s">
        <v>181</v>
      </c>
    </row>
    <row r="30" spans="1:19" x14ac:dyDescent="0.25">
      <c r="A30" s="12" t="s">
        <v>199</v>
      </c>
      <c r="B30" s="172">
        <v>0</v>
      </c>
      <c r="C30" s="10" t="s">
        <v>241</v>
      </c>
      <c r="D30" s="172">
        <v>0</v>
      </c>
      <c r="E30" s="10" t="s">
        <v>241</v>
      </c>
      <c r="F30" s="172">
        <v>0</v>
      </c>
      <c r="G30" s="10" t="s">
        <v>241</v>
      </c>
      <c r="H30" s="172">
        <v>0</v>
      </c>
      <c r="I30" s="10" t="s">
        <v>179</v>
      </c>
      <c r="J30" s="172">
        <v>0</v>
      </c>
      <c r="K30" s="10" t="s">
        <v>241</v>
      </c>
      <c r="L30" s="172">
        <v>0</v>
      </c>
      <c r="M30" s="10" t="s">
        <v>241</v>
      </c>
      <c r="N30" s="172">
        <v>0</v>
      </c>
      <c r="O30" s="10" t="s">
        <v>179</v>
      </c>
      <c r="P30" s="172">
        <v>41.704574480887501</v>
      </c>
      <c r="Q30" s="10" t="s">
        <v>159</v>
      </c>
      <c r="R30" s="172">
        <v>4.3058960835972302</v>
      </c>
      <c r="S30" s="10" t="s">
        <v>181</v>
      </c>
    </row>
    <row r="31" spans="1:19" x14ac:dyDescent="0.25">
      <c r="A31" s="12" t="s">
        <v>200</v>
      </c>
      <c r="B31" s="172">
        <v>0</v>
      </c>
      <c r="C31" s="10" t="s">
        <v>241</v>
      </c>
      <c r="D31" s="172">
        <v>0</v>
      </c>
      <c r="E31" s="10" t="s">
        <v>241</v>
      </c>
      <c r="F31" s="172">
        <v>0</v>
      </c>
      <c r="G31" s="10" t="s">
        <v>241</v>
      </c>
      <c r="H31" s="172">
        <v>0</v>
      </c>
      <c r="I31" s="10" t="s">
        <v>179</v>
      </c>
      <c r="J31" s="172">
        <v>0</v>
      </c>
      <c r="K31" s="10" t="s">
        <v>241</v>
      </c>
      <c r="L31" s="172">
        <v>0</v>
      </c>
      <c r="M31" s="10" t="s">
        <v>241</v>
      </c>
      <c r="N31" s="172">
        <v>0</v>
      </c>
      <c r="O31" s="10" t="s">
        <v>179</v>
      </c>
      <c r="P31" s="172">
        <v>37.4747765779586</v>
      </c>
      <c r="Q31" s="10" t="s">
        <v>159</v>
      </c>
      <c r="R31" s="172">
        <v>3.8418973962447698</v>
      </c>
      <c r="S31" s="10" t="s">
        <v>181</v>
      </c>
    </row>
    <row r="32" spans="1:19" x14ac:dyDescent="0.25">
      <c r="A32" s="15" t="s">
        <v>203</v>
      </c>
      <c r="B32" s="173">
        <v>0</v>
      </c>
      <c r="C32" s="14" t="s">
        <v>241</v>
      </c>
      <c r="D32" s="173">
        <v>0</v>
      </c>
      <c r="E32" s="14" t="s">
        <v>241</v>
      </c>
      <c r="F32" s="173">
        <v>0</v>
      </c>
      <c r="G32" s="14" t="s">
        <v>241</v>
      </c>
      <c r="H32" s="173">
        <v>0</v>
      </c>
      <c r="I32" s="14" t="s">
        <v>179</v>
      </c>
      <c r="J32" s="173">
        <v>0</v>
      </c>
      <c r="K32" s="14" t="s">
        <v>241</v>
      </c>
      <c r="L32" s="173">
        <v>0</v>
      </c>
      <c r="M32" s="14" t="s">
        <v>241</v>
      </c>
      <c r="N32" s="173">
        <v>0</v>
      </c>
      <c r="O32" s="14" t="s">
        <v>179</v>
      </c>
      <c r="P32" s="173">
        <v>33.336663089020099</v>
      </c>
      <c r="Q32" s="14" t="s">
        <v>159</v>
      </c>
      <c r="R32" s="173">
        <v>3.41346006925736</v>
      </c>
      <c r="S32" s="14" t="s">
        <v>181</v>
      </c>
    </row>
    <row r="34" spans="1:2" x14ac:dyDescent="0.25">
      <c r="A34" s="16" t="s">
        <v>204</v>
      </c>
      <c r="B34" s="16" t="s">
        <v>205</v>
      </c>
    </row>
    <row r="36" spans="1:2" x14ac:dyDescent="0.25">
      <c r="B36" s="16" t="s">
        <v>380</v>
      </c>
    </row>
    <row r="37" spans="1:2" x14ac:dyDescent="0.25">
      <c r="B37" s="16" t="s">
        <v>381</v>
      </c>
    </row>
    <row r="38" spans="1:2" x14ac:dyDescent="0.25">
      <c r="B38" s="16" t="s">
        <v>382</v>
      </c>
    </row>
    <row r="39" spans="1:2" x14ac:dyDescent="0.25">
      <c r="B39" s="16" t="s">
        <v>383</v>
      </c>
    </row>
    <row r="41" spans="1:2" x14ac:dyDescent="0.25">
      <c r="B41" s="16" t="s">
        <v>210</v>
      </c>
    </row>
    <row r="42" spans="1:2" x14ac:dyDescent="0.25">
      <c r="B42" s="16" t="s">
        <v>244</v>
      </c>
    </row>
    <row r="43" spans="1:2" x14ac:dyDescent="0.25">
      <c r="B43" s="16" t="s">
        <v>212</v>
      </c>
    </row>
    <row r="46" spans="1:2" x14ac:dyDescent="0.25">
      <c r="A46" s="17" t="str">
        <f>HYPERLINK("#'MINOR_GAMING 3'!A2", "&lt;&lt;&lt; Previous table")</f>
        <v>&lt;&lt;&lt; Previous table</v>
      </c>
    </row>
    <row r="47" spans="1:2" x14ac:dyDescent="0.25">
      <c r="A47" s="17" t="str">
        <f>HYPERLINK("#'MINOR_GAMING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S45"/>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HYPERLINK("#'INDEX'!B85", "Link to index")</f>
        <v>Link to index</v>
      </c>
    </row>
    <row r="2" spans="1:19" ht="15.75" customHeight="1" x14ac:dyDescent="0.25">
      <c r="A2" s="287" t="s">
        <v>387</v>
      </c>
      <c r="B2" s="286"/>
      <c r="C2" s="286"/>
      <c r="D2" s="286"/>
      <c r="E2" s="286"/>
      <c r="F2" s="286"/>
      <c r="G2" s="286"/>
      <c r="H2" s="286"/>
      <c r="I2" s="286"/>
      <c r="J2" s="286"/>
      <c r="K2" s="286"/>
      <c r="L2" s="286"/>
      <c r="M2" s="286"/>
      <c r="N2" s="286"/>
      <c r="O2" s="286"/>
      <c r="P2" s="286"/>
      <c r="Q2" s="286"/>
      <c r="R2" s="286"/>
      <c r="S2" s="286"/>
    </row>
    <row r="3" spans="1:19" ht="15.75" customHeight="1" x14ac:dyDescent="0.25">
      <c r="A3" s="287" t="s">
        <v>103</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174">
        <v>0</v>
      </c>
      <c r="C7" s="10" t="s">
        <v>241</v>
      </c>
      <c r="D7" s="174">
        <v>0</v>
      </c>
      <c r="E7" s="10" t="s">
        <v>241</v>
      </c>
      <c r="F7" s="174">
        <v>0</v>
      </c>
      <c r="G7" s="10" t="s">
        <v>241</v>
      </c>
      <c r="H7" s="174">
        <v>101.70269999999999</v>
      </c>
      <c r="I7" s="10" t="s">
        <v>159</v>
      </c>
      <c r="J7" s="174">
        <v>0</v>
      </c>
      <c r="K7" s="10" t="s">
        <v>241</v>
      </c>
      <c r="L7" s="174">
        <v>13.70252</v>
      </c>
      <c r="M7" s="10" t="s">
        <v>159</v>
      </c>
      <c r="N7" s="174">
        <v>113.336</v>
      </c>
      <c r="O7" s="10" t="s">
        <v>159</v>
      </c>
      <c r="P7" s="174">
        <v>24.09376</v>
      </c>
      <c r="Q7" s="10" t="s">
        <v>159</v>
      </c>
      <c r="R7" s="174">
        <v>252.83498</v>
      </c>
      <c r="S7" s="10" t="s">
        <v>159</v>
      </c>
    </row>
    <row r="8" spans="1:19" x14ac:dyDescent="0.25">
      <c r="A8" s="12" t="s">
        <v>171</v>
      </c>
      <c r="B8" s="174">
        <v>0</v>
      </c>
      <c r="C8" s="10" t="s">
        <v>241</v>
      </c>
      <c r="D8" s="174">
        <v>0</v>
      </c>
      <c r="E8" s="10" t="s">
        <v>241</v>
      </c>
      <c r="F8" s="174">
        <v>0</v>
      </c>
      <c r="G8" s="10" t="s">
        <v>241</v>
      </c>
      <c r="H8" s="174">
        <v>110.7766736402</v>
      </c>
      <c r="I8" s="10" t="s">
        <v>159</v>
      </c>
      <c r="J8" s="174">
        <v>0</v>
      </c>
      <c r="K8" s="10" t="s">
        <v>241</v>
      </c>
      <c r="L8" s="174">
        <v>12.61936</v>
      </c>
      <c r="M8" s="10" t="s">
        <v>159</v>
      </c>
      <c r="N8" s="174">
        <v>51.365000000000002</v>
      </c>
      <c r="O8" s="10" t="s">
        <v>159</v>
      </c>
      <c r="P8" s="174">
        <v>28.055350000000001</v>
      </c>
      <c r="Q8" s="10" t="s">
        <v>159</v>
      </c>
      <c r="R8" s="174">
        <v>202.8163836402</v>
      </c>
      <c r="S8" s="10" t="s">
        <v>159</v>
      </c>
    </row>
    <row r="9" spans="1:19" x14ac:dyDescent="0.25">
      <c r="A9" s="12" t="s">
        <v>172</v>
      </c>
      <c r="B9" s="174">
        <v>0</v>
      </c>
      <c r="C9" s="10" t="s">
        <v>241</v>
      </c>
      <c r="D9" s="174">
        <v>0</v>
      </c>
      <c r="E9" s="10" t="s">
        <v>241</v>
      </c>
      <c r="F9" s="174">
        <v>0</v>
      </c>
      <c r="G9" s="10" t="s">
        <v>241</v>
      </c>
      <c r="H9" s="174">
        <v>105.27</v>
      </c>
      <c r="I9" s="10" t="s">
        <v>159</v>
      </c>
      <c r="J9" s="174">
        <v>0</v>
      </c>
      <c r="K9" s="10" t="s">
        <v>241</v>
      </c>
      <c r="L9" s="174">
        <v>12.7298106</v>
      </c>
      <c r="M9" s="10" t="s">
        <v>159</v>
      </c>
      <c r="N9" s="174">
        <v>0</v>
      </c>
      <c r="O9" s="10" t="s">
        <v>179</v>
      </c>
      <c r="P9" s="174">
        <v>27.743600000000001</v>
      </c>
      <c r="Q9" s="10" t="s">
        <v>159</v>
      </c>
      <c r="R9" s="174">
        <v>145.7434106</v>
      </c>
      <c r="S9" s="10" t="s">
        <v>181</v>
      </c>
    </row>
    <row r="10" spans="1:19" x14ac:dyDescent="0.25">
      <c r="A10" s="12" t="s">
        <v>173</v>
      </c>
      <c r="B10" s="174">
        <v>0</v>
      </c>
      <c r="C10" s="10" t="s">
        <v>241</v>
      </c>
      <c r="D10" s="174">
        <v>0</v>
      </c>
      <c r="E10" s="10" t="s">
        <v>241</v>
      </c>
      <c r="F10" s="174">
        <v>0</v>
      </c>
      <c r="G10" s="10" t="s">
        <v>241</v>
      </c>
      <c r="H10" s="174">
        <v>129.417</v>
      </c>
      <c r="I10" s="10" t="s">
        <v>159</v>
      </c>
      <c r="J10" s="174">
        <v>0</v>
      </c>
      <c r="K10" s="10" t="s">
        <v>241</v>
      </c>
      <c r="L10" s="174">
        <v>10.779</v>
      </c>
      <c r="M10" s="10" t="s">
        <v>159</v>
      </c>
      <c r="N10" s="174">
        <v>0</v>
      </c>
      <c r="O10" s="10" t="s">
        <v>179</v>
      </c>
      <c r="P10" s="174">
        <v>25.811</v>
      </c>
      <c r="Q10" s="10" t="s">
        <v>159</v>
      </c>
      <c r="R10" s="174">
        <v>166.00700000000001</v>
      </c>
      <c r="S10" s="10" t="s">
        <v>181</v>
      </c>
    </row>
    <row r="11" spans="1:19" x14ac:dyDescent="0.25">
      <c r="A11" s="12" t="s">
        <v>174</v>
      </c>
      <c r="B11" s="174">
        <v>0</v>
      </c>
      <c r="C11" s="10" t="s">
        <v>241</v>
      </c>
      <c r="D11" s="174">
        <v>0</v>
      </c>
      <c r="E11" s="10" t="s">
        <v>241</v>
      </c>
      <c r="F11" s="174">
        <v>0</v>
      </c>
      <c r="G11" s="10" t="s">
        <v>241</v>
      </c>
      <c r="H11" s="174">
        <v>128.50800000000001</v>
      </c>
      <c r="I11" s="10" t="s">
        <v>159</v>
      </c>
      <c r="J11" s="174">
        <v>0</v>
      </c>
      <c r="K11" s="10" t="s">
        <v>241</v>
      </c>
      <c r="L11" s="174">
        <v>9.9209999999999994</v>
      </c>
      <c r="M11" s="10" t="s">
        <v>159</v>
      </c>
      <c r="N11" s="174">
        <v>0</v>
      </c>
      <c r="O11" s="10" t="s">
        <v>179</v>
      </c>
      <c r="P11" s="174">
        <v>26.111999999999998</v>
      </c>
      <c r="Q11" s="10" t="s">
        <v>159</v>
      </c>
      <c r="R11" s="174">
        <v>164.541</v>
      </c>
      <c r="S11" s="10" t="s">
        <v>181</v>
      </c>
    </row>
    <row r="12" spans="1:19" x14ac:dyDescent="0.25">
      <c r="A12" s="12" t="s">
        <v>175</v>
      </c>
      <c r="B12" s="174">
        <v>0</v>
      </c>
      <c r="C12" s="10" t="s">
        <v>241</v>
      </c>
      <c r="D12" s="174">
        <v>0</v>
      </c>
      <c r="E12" s="10" t="s">
        <v>241</v>
      </c>
      <c r="F12" s="174">
        <v>0</v>
      </c>
      <c r="G12" s="10" t="s">
        <v>241</v>
      </c>
      <c r="H12" s="174">
        <v>0</v>
      </c>
      <c r="I12" s="10" t="s">
        <v>379</v>
      </c>
      <c r="J12" s="174">
        <v>0</v>
      </c>
      <c r="K12" s="10" t="s">
        <v>241</v>
      </c>
      <c r="L12" s="174">
        <v>9.0167999999999999</v>
      </c>
      <c r="M12" s="10" t="s">
        <v>159</v>
      </c>
      <c r="N12" s="174">
        <v>0</v>
      </c>
      <c r="O12" s="10" t="s">
        <v>179</v>
      </c>
      <c r="P12" s="174">
        <v>24.312000000000001</v>
      </c>
      <c r="Q12" s="10" t="s">
        <v>159</v>
      </c>
      <c r="R12" s="174">
        <v>33.328800000000001</v>
      </c>
      <c r="S12" s="10" t="s">
        <v>181</v>
      </c>
    </row>
    <row r="13" spans="1:19" x14ac:dyDescent="0.25">
      <c r="A13" s="12" t="s">
        <v>176</v>
      </c>
      <c r="B13" s="174">
        <v>0</v>
      </c>
      <c r="C13" s="10" t="s">
        <v>241</v>
      </c>
      <c r="D13" s="174">
        <v>0</v>
      </c>
      <c r="E13" s="10" t="s">
        <v>241</v>
      </c>
      <c r="F13" s="174">
        <v>0</v>
      </c>
      <c r="G13" s="10" t="s">
        <v>241</v>
      </c>
      <c r="H13" s="174">
        <v>0</v>
      </c>
      <c r="I13" s="10" t="s">
        <v>179</v>
      </c>
      <c r="J13" s="174">
        <v>0</v>
      </c>
      <c r="K13" s="10" t="s">
        <v>241</v>
      </c>
      <c r="L13" s="174">
        <v>6.4817999999999998</v>
      </c>
      <c r="M13" s="10" t="s">
        <v>159</v>
      </c>
      <c r="N13" s="174">
        <v>0</v>
      </c>
      <c r="O13" s="10" t="s">
        <v>179</v>
      </c>
      <c r="P13" s="174">
        <v>23.152000000000001</v>
      </c>
      <c r="Q13" s="10" t="s">
        <v>159</v>
      </c>
      <c r="R13" s="174">
        <v>29.633800000000001</v>
      </c>
      <c r="S13" s="10" t="s">
        <v>181</v>
      </c>
    </row>
    <row r="14" spans="1:19" x14ac:dyDescent="0.25">
      <c r="A14" s="12" t="s">
        <v>177</v>
      </c>
      <c r="B14" s="174">
        <v>0</v>
      </c>
      <c r="C14" s="10" t="s">
        <v>241</v>
      </c>
      <c r="D14" s="174">
        <v>0</v>
      </c>
      <c r="E14" s="10" t="s">
        <v>241</v>
      </c>
      <c r="F14" s="174">
        <v>0</v>
      </c>
      <c r="G14" s="10" t="s">
        <v>241</v>
      </c>
      <c r="H14" s="174">
        <v>0</v>
      </c>
      <c r="I14" s="10" t="s">
        <v>179</v>
      </c>
      <c r="J14" s="174">
        <v>0</v>
      </c>
      <c r="K14" s="10" t="s">
        <v>241</v>
      </c>
      <c r="L14" s="174">
        <v>6.7089999999999996</v>
      </c>
      <c r="M14" s="10" t="s">
        <v>159</v>
      </c>
      <c r="N14" s="174">
        <v>0</v>
      </c>
      <c r="O14" s="10" t="s">
        <v>179</v>
      </c>
      <c r="P14" s="174">
        <v>21.555</v>
      </c>
      <c r="Q14" s="10" t="s">
        <v>159</v>
      </c>
      <c r="R14" s="174">
        <v>28.263999999999999</v>
      </c>
      <c r="S14" s="10" t="s">
        <v>181</v>
      </c>
    </row>
    <row r="15" spans="1:19" x14ac:dyDescent="0.25">
      <c r="A15" s="12" t="s">
        <v>178</v>
      </c>
      <c r="B15" s="174">
        <v>0</v>
      </c>
      <c r="C15" s="10" t="s">
        <v>241</v>
      </c>
      <c r="D15" s="174">
        <v>0</v>
      </c>
      <c r="E15" s="10" t="s">
        <v>241</v>
      </c>
      <c r="F15" s="174">
        <v>0</v>
      </c>
      <c r="G15" s="10" t="s">
        <v>241</v>
      </c>
      <c r="H15" s="174">
        <v>0</v>
      </c>
      <c r="I15" s="10" t="s">
        <v>179</v>
      </c>
      <c r="J15" s="174">
        <v>0</v>
      </c>
      <c r="K15" s="10" t="s">
        <v>241</v>
      </c>
      <c r="L15" s="174">
        <v>5.8730000000000002</v>
      </c>
      <c r="M15" s="10" t="s">
        <v>159</v>
      </c>
      <c r="N15" s="174">
        <v>0</v>
      </c>
      <c r="O15" s="10" t="s">
        <v>179</v>
      </c>
      <c r="P15" s="174">
        <v>21.792999999999999</v>
      </c>
      <c r="Q15" s="10" t="s">
        <v>159</v>
      </c>
      <c r="R15" s="174">
        <v>27.666</v>
      </c>
      <c r="S15" s="10" t="s">
        <v>181</v>
      </c>
    </row>
    <row r="16" spans="1:19" x14ac:dyDescent="0.25">
      <c r="A16" s="12" t="s">
        <v>182</v>
      </c>
      <c r="B16" s="174">
        <v>0</v>
      </c>
      <c r="C16" s="10" t="s">
        <v>241</v>
      </c>
      <c r="D16" s="174">
        <v>0</v>
      </c>
      <c r="E16" s="10" t="s">
        <v>241</v>
      </c>
      <c r="F16" s="174">
        <v>0</v>
      </c>
      <c r="G16" s="10" t="s">
        <v>241</v>
      </c>
      <c r="H16" s="174">
        <v>0</v>
      </c>
      <c r="I16" s="10" t="s">
        <v>179</v>
      </c>
      <c r="J16" s="174">
        <v>0</v>
      </c>
      <c r="K16" s="10" t="s">
        <v>241</v>
      </c>
      <c r="L16" s="174">
        <v>0</v>
      </c>
      <c r="M16" s="10" t="s">
        <v>284</v>
      </c>
      <c r="N16" s="174">
        <v>0</v>
      </c>
      <c r="O16" s="10" t="s">
        <v>179</v>
      </c>
      <c r="P16" s="174">
        <v>22.149000000000001</v>
      </c>
      <c r="Q16" s="10" t="s">
        <v>159</v>
      </c>
      <c r="R16" s="174">
        <v>22.149000000000001</v>
      </c>
      <c r="S16" s="10" t="s">
        <v>181</v>
      </c>
    </row>
    <row r="17" spans="1:19" x14ac:dyDescent="0.25">
      <c r="A17" s="12" t="s">
        <v>183</v>
      </c>
      <c r="B17" s="174">
        <v>0</v>
      </c>
      <c r="C17" s="10" t="s">
        <v>241</v>
      </c>
      <c r="D17" s="174">
        <v>0</v>
      </c>
      <c r="E17" s="10" t="s">
        <v>241</v>
      </c>
      <c r="F17" s="174">
        <v>0</v>
      </c>
      <c r="G17" s="10" t="s">
        <v>241</v>
      </c>
      <c r="H17" s="174">
        <v>0</v>
      </c>
      <c r="I17" s="10" t="s">
        <v>179</v>
      </c>
      <c r="J17" s="174">
        <v>0</v>
      </c>
      <c r="K17" s="10" t="s">
        <v>241</v>
      </c>
      <c r="L17" s="174">
        <v>0</v>
      </c>
      <c r="M17" s="10" t="s">
        <v>241</v>
      </c>
      <c r="N17" s="174">
        <v>0</v>
      </c>
      <c r="O17" s="10" t="s">
        <v>179</v>
      </c>
      <c r="P17" s="174">
        <v>22.170999999999999</v>
      </c>
      <c r="Q17" s="10" t="s">
        <v>159</v>
      </c>
      <c r="R17" s="174">
        <v>22.170999999999999</v>
      </c>
      <c r="S17" s="10" t="s">
        <v>181</v>
      </c>
    </row>
    <row r="18" spans="1:19" x14ac:dyDescent="0.25">
      <c r="A18" s="12" t="s">
        <v>184</v>
      </c>
      <c r="B18" s="174">
        <v>0</v>
      </c>
      <c r="C18" s="10" t="s">
        <v>241</v>
      </c>
      <c r="D18" s="174">
        <v>0</v>
      </c>
      <c r="E18" s="10" t="s">
        <v>241</v>
      </c>
      <c r="F18" s="174">
        <v>0</v>
      </c>
      <c r="G18" s="10" t="s">
        <v>241</v>
      </c>
      <c r="H18" s="174">
        <v>0</v>
      </c>
      <c r="I18" s="10" t="s">
        <v>179</v>
      </c>
      <c r="J18" s="174">
        <v>0</v>
      </c>
      <c r="K18" s="10" t="s">
        <v>241</v>
      </c>
      <c r="L18" s="174">
        <v>0</v>
      </c>
      <c r="M18" s="10" t="s">
        <v>241</v>
      </c>
      <c r="N18" s="174">
        <v>0</v>
      </c>
      <c r="O18" s="10" t="s">
        <v>179</v>
      </c>
      <c r="P18" s="174">
        <v>21.195</v>
      </c>
      <c r="Q18" s="10" t="s">
        <v>159</v>
      </c>
      <c r="R18" s="174">
        <v>21.195</v>
      </c>
      <c r="S18" s="10" t="s">
        <v>181</v>
      </c>
    </row>
    <row r="19" spans="1:19" x14ac:dyDescent="0.25">
      <c r="A19" s="12" t="s">
        <v>185</v>
      </c>
      <c r="B19" s="174">
        <v>0</v>
      </c>
      <c r="C19" s="10" t="s">
        <v>241</v>
      </c>
      <c r="D19" s="174">
        <v>0</v>
      </c>
      <c r="E19" s="10" t="s">
        <v>241</v>
      </c>
      <c r="F19" s="174">
        <v>0</v>
      </c>
      <c r="G19" s="10" t="s">
        <v>241</v>
      </c>
      <c r="H19" s="174">
        <v>0</v>
      </c>
      <c r="I19" s="10" t="s">
        <v>179</v>
      </c>
      <c r="J19" s="174">
        <v>0</v>
      </c>
      <c r="K19" s="10" t="s">
        <v>241</v>
      </c>
      <c r="L19" s="174">
        <v>0</v>
      </c>
      <c r="M19" s="10" t="s">
        <v>241</v>
      </c>
      <c r="N19" s="174">
        <v>0</v>
      </c>
      <c r="O19" s="10" t="s">
        <v>179</v>
      </c>
      <c r="P19" s="174">
        <v>21.175999999999998</v>
      </c>
      <c r="Q19" s="10" t="s">
        <v>159</v>
      </c>
      <c r="R19" s="174">
        <v>21.175999999999998</v>
      </c>
      <c r="S19" s="10" t="s">
        <v>181</v>
      </c>
    </row>
    <row r="20" spans="1:19" x14ac:dyDescent="0.25">
      <c r="A20" s="12" t="s">
        <v>186</v>
      </c>
      <c r="B20" s="174">
        <v>0</v>
      </c>
      <c r="C20" s="10" t="s">
        <v>241</v>
      </c>
      <c r="D20" s="174">
        <v>0</v>
      </c>
      <c r="E20" s="10" t="s">
        <v>241</v>
      </c>
      <c r="F20" s="174">
        <v>0</v>
      </c>
      <c r="G20" s="10" t="s">
        <v>241</v>
      </c>
      <c r="H20" s="174">
        <v>0</v>
      </c>
      <c r="I20" s="10" t="s">
        <v>179</v>
      </c>
      <c r="J20" s="174">
        <v>0</v>
      </c>
      <c r="K20" s="10" t="s">
        <v>241</v>
      </c>
      <c r="L20" s="174">
        <v>0</v>
      </c>
      <c r="M20" s="10" t="s">
        <v>241</v>
      </c>
      <c r="N20" s="174">
        <v>0</v>
      </c>
      <c r="O20" s="10" t="s">
        <v>179</v>
      </c>
      <c r="P20" s="174">
        <v>22.31</v>
      </c>
      <c r="Q20" s="10" t="s">
        <v>159</v>
      </c>
      <c r="R20" s="174">
        <v>22.31</v>
      </c>
      <c r="S20" s="10" t="s">
        <v>181</v>
      </c>
    </row>
    <row r="21" spans="1:19" x14ac:dyDescent="0.25">
      <c r="A21" s="12" t="s">
        <v>188</v>
      </c>
      <c r="B21" s="174">
        <v>0</v>
      </c>
      <c r="C21" s="10" t="s">
        <v>241</v>
      </c>
      <c r="D21" s="174">
        <v>0</v>
      </c>
      <c r="E21" s="10" t="s">
        <v>241</v>
      </c>
      <c r="F21" s="174">
        <v>0</v>
      </c>
      <c r="G21" s="10" t="s">
        <v>241</v>
      </c>
      <c r="H21" s="174">
        <v>0</v>
      </c>
      <c r="I21" s="10" t="s">
        <v>179</v>
      </c>
      <c r="J21" s="174">
        <v>0</v>
      </c>
      <c r="K21" s="10" t="s">
        <v>241</v>
      </c>
      <c r="L21" s="174">
        <v>0</v>
      </c>
      <c r="M21" s="10" t="s">
        <v>241</v>
      </c>
      <c r="N21" s="174">
        <v>0</v>
      </c>
      <c r="O21" s="10" t="s">
        <v>179</v>
      </c>
      <c r="P21" s="174">
        <v>23.224</v>
      </c>
      <c r="Q21" s="10" t="s">
        <v>159</v>
      </c>
      <c r="R21" s="174">
        <v>23.224</v>
      </c>
      <c r="S21" s="10" t="s">
        <v>181</v>
      </c>
    </row>
    <row r="22" spans="1:19" x14ac:dyDescent="0.25">
      <c r="A22" s="12" t="s">
        <v>189</v>
      </c>
      <c r="B22" s="174">
        <v>0</v>
      </c>
      <c r="C22" s="10" t="s">
        <v>241</v>
      </c>
      <c r="D22" s="174">
        <v>0</v>
      </c>
      <c r="E22" s="10" t="s">
        <v>241</v>
      </c>
      <c r="F22" s="174">
        <v>0</v>
      </c>
      <c r="G22" s="10" t="s">
        <v>241</v>
      </c>
      <c r="H22" s="174">
        <v>0</v>
      </c>
      <c r="I22" s="10" t="s">
        <v>179</v>
      </c>
      <c r="J22" s="174">
        <v>0</v>
      </c>
      <c r="K22" s="10" t="s">
        <v>241</v>
      </c>
      <c r="L22" s="174">
        <v>0</v>
      </c>
      <c r="M22" s="10" t="s">
        <v>241</v>
      </c>
      <c r="N22" s="174">
        <v>0</v>
      </c>
      <c r="O22" s="10" t="s">
        <v>179</v>
      </c>
      <c r="P22" s="174">
        <v>19.925000000000001</v>
      </c>
      <c r="Q22" s="10" t="s">
        <v>159</v>
      </c>
      <c r="R22" s="174">
        <v>19.925000000000001</v>
      </c>
      <c r="S22" s="10" t="s">
        <v>181</v>
      </c>
    </row>
    <row r="23" spans="1:19" x14ac:dyDescent="0.25">
      <c r="A23" s="12" t="s">
        <v>190</v>
      </c>
      <c r="B23" s="174">
        <v>0</v>
      </c>
      <c r="C23" s="10" t="s">
        <v>241</v>
      </c>
      <c r="D23" s="174">
        <v>0</v>
      </c>
      <c r="E23" s="10" t="s">
        <v>241</v>
      </c>
      <c r="F23" s="174">
        <v>0</v>
      </c>
      <c r="G23" s="10" t="s">
        <v>241</v>
      </c>
      <c r="H23" s="174">
        <v>0</v>
      </c>
      <c r="I23" s="10" t="s">
        <v>179</v>
      </c>
      <c r="J23" s="174">
        <v>0</v>
      </c>
      <c r="K23" s="10" t="s">
        <v>241</v>
      </c>
      <c r="L23" s="174">
        <v>0</v>
      </c>
      <c r="M23" s="10" t="s">
        <v>241</v>
      </c>
      <c r="N23" s="174">
        <v>0</v>
      </c>
      <c r="O23" s="10" t="s">
        <v>179</v>
      </c>
      <c r="P23" s="174">
        <v>24.806000000000001</v>
      </c>
      <c r="Q23" s="10" t="s">
        <v>159</v>
      </c>
      <c r="R23" s="174">
        <v>24.806000000000001</v>
      </c>
      <c r="S23" s="10" t="s">
        <v>181</v>
      </c>
    </row>
    <row r="24" spans="1:19" x14ac:dyDescent="0.25">
      <c r="A24" s="12" t="s">
        <v>191</v>
      </c>
      <c r="B24" s="174">
        <v>0</v>
      </c>
      <c r="C24" s="10" t="s">
        <v>241</v>
      </c>
      <c r="D24" s="174">
        <v>0</v>
      </c>
      <c r="E24" s="10" t="s">
        <v>241</v>
      </c>
      <c r="F24" s="174">
        <v>0</v>
      </c>
      <c r="G24" s="10" t="s">
        <v>241</v>
      </c>
      <c r="H24" s="174">
        <v>0</v>
      </c>
      <c r="I24" s="10" t="s">
        <v>179</v>
      </c>
      <c r="J24" s="174">
        <v>0</v>
      </c>
      <c r="K24" s="10" t="s">
        <v>241</v>
      </c>
      <c r="L24" s="174">
        <v>0</v>
      </c>
      <c r="M24" s="10" t="s">
        <v>241</v>
      </c>
      <c r="N24" s="174">
        <v>0</v>
      </c>
      <c r="O24" s="10" t="s">
        <v>179</v>
      </c>
      <c r="P24" s="174">
        <v>24.312000000000001</v>
      </c>
      <c r="Q24" s="10" t="s">
        <v>159</v>
      </c>
      <c r="R24" s="174">
        <v>24.312000000000001</v>
      </c>
      <c r="S24" s="10" t="s">
        <v>181</v>
      </c>
    </row>
    <row r="25" spans="1:19" x14ac:dyDescent="0.25">
      <c r="A25" s="12" t="s">
        <v>192</v>
      </c>
      <c r="B25" s="174">
        <v>0</v>
      </c>
      <c r="C25" s="10" t="s">
        <v>241</v>
      </c>
      <c r="D25" s="174">
        <v>0</v>
      </c>
      <c r="E25" s="10" t="s">
        <v>241</v>
      </c>
      <c r="F25" s="174">
        <v>0</v>
      </c>
      <c r="G25" s="10" t="s">
        <v>241</v>
      </c>
      <c r="H25" s="174">
        <v>0</v>
      </c>
      <c r="I25" s="10" t="s">
        <v>179</v>
      </c>
      <c r="J25" s="174">
        <v>0</v>
      </c>
      <c r="K25" s="10" t="s">
        <v>241</v>
      </c>
      <c r="L25" s="174">
        <v>0</v>
      </c>
      <c r="M25" s="10" t="s">
        <v>241</v>
      </c>
      <c r="N25" s="174">
        <v>0</v>
      </c>
      <c r="O25" s="10" t="s">
        <v>179</v>
      </c>
      <c r="P25" s="174">
        <v>25.164000000000001</v>
      </c>
      <c r="Q25" s="10" t="s">
        <v>159</v>
      </c>
      <c r="R25" s="174">
        <v>25.164000000000001</v>
      </c>
      <c r="S25" s="10" t="s">
        <v>181</v>
      </c>
    </row>
    <row r="26" spans="1:19" x14ac:dyDescent="0.25">
      <c r="A26" s="12" t="s">
        <v>193</v>
      </c>
      <c r="B26" s="174">
        <v>0</v>
      </c>
      <c r="C26" s="10" t="s">
        <v>241</v>
      </c>
      <c r="D26" s="174">
        <v>0</v>
      </c>
      <c r="E26" s="10" t="s">
        <v>241</v>
      </c>
      <c r="F26" s="174">
        <v>0</v>
      </c>
      <c r="G26" s="10" t="s">
        <v>241</v>
      </c>
      <c r="H26" s="174">
        <v>0</v>
      </c>
      <c r="I26" s="10" t="s">
        <v>179</v>
      </c>
      <c r="J26" s="174">
        <v>0</v>
      </c>
      <c r="K26" s="10" t="s">
        <v>241</v>
      </c>
      <c r="L26" s="174">
        <v>0</v>
      </c>
      <c r="M26" s="10" t="s">
        <v>241</v>
      </c>
      <c r="N26" s="174">
        <v>0</v>
      </c>
      <c r="O26" s="10" t="s">
        <v>179</v>
      </c>
      <c r="P26" s="174">
        <v>26.803999999999998</v>
      </c>
      <c r="Q26" s="10" t="s">
        <v>159</v>
      </c>
      <c r="R26" s="174">
        <v>26.803999999999998</v>
      </c>
      <c r="S26" s="10" t="s">
        <v>181</v>
      </c>
    </row>
    <row r="27" spans="1:19" x14ac:dyDescent="0.25">
      <c r="A27" s="12" t="s">
        <v>194</v>
      </c>
      <c r="B27" s="174">
        <v>0</v>
      </c>
      <c r="C27" s="10" t="s">
        <v>241</v>
      </c>
      <c r="D27" s="174">
        <v>0</v>
      </c>
      <c r="E27" s="10" t="s">
        <v>241</v>
      </c>
      <c r="F27" s="174">
        <v>0</v>
      </c>
      <c r="G27" s="10" t="s">
        <v>241</v>
      </c>
      <c r="H27" s="174">
        <v>0</v>
      </c>
      <c r="I27" s="10" t="s">
        <v>179</v>
      </c>
      <c r="J27" s="174">
        <v>0</v>
      </c>
      <c r="K27" s="10" t="s">
        <v>241</v>
      </c>
      <c r="L27" s="174">
        <v>0</v>
      </c>
      <c r="M27" s="10" t="s">
        <v>241</v>
      </c>
      <c r="N27" s="174">
        <v>0</v>
      </c>
      <c r="O27" s="10" t="s">
        <v>179</v>
      </c>
      <c r="P27" s="174">
        <v>23.09</v>
      </c>
      <c r="Q27" s="10" t="s">
        <v>159</v>
      </c>
      <c r="R27" s="174">
        <v>23.09</v>
      </c>
      <c r="S27" s="10" t="s">
        <v>181</v>
      </c>
    </row>
    <row r="28" spans="1:19" x14ac:dyDescent="0.25">
      <c r="A28" s="12" t="s">
        <v>196</v>
      </c>
      <c r="B28" s="174">
        <v>0</v>
      </c>
      <c r="C28" s="10" t="s">
        <v>241</v>
      </c>
      <c r="D28" s="174">
        <v>0</v>
      </c>
      <c r="E28" s="10" t="s">
        <v>241</v>
      </c>
      <c r="F28" s="174">
        <v>0</v>
      </c>
      <c r="G28" s="10" t="s">
        <v>241</v>
      </c>
      <c r="H28" s="174">
        <v>0</v>
      </c>
      <c r="I28" s="10" t="s">
        <v>179</v>
      </c>
      <c r="J28" s="174">
        <v>0</v>
      </c>
      <c r="K28" s="10" t="s">
        <v>241</v>
      </c>
      <c r="L28" s="174">
        <v>0</v>
      </c>
      <c r="M28" s="10" t="s">
        <v>241</v>
      </c>
      <c r="N28" s="174">
        <v>0</v>
      </c>
      <c r="O28" s="10" t="s">
        <v>179</v>
      </c>
      <c r="P28" s="174">
        <v>31.77</v>
      </c>
      <c r="Q28" s="10" t="s">
        <v>159</v>
      </c>
      <c r="R28" s="174">
        <v>31.77</v>
      </c>
      <c r="S28" s="10" t="s">
        <v>181</v>
      </c>
    </row>
    <row r="29" spans="1:19" x14ac:dyDescent="0.25">
      <c r="A29" s="12" t="s">
        <v>197</v>
      </c>
      <c r="B29" s="174">
        <v>0</v>
      </c>
      <c r="C29" s="10" t="s">
        <v>241</v>
      </c>
      <c r="D29" s="174">
        <v>0</v>
      </c>
      <c r="E29" s="10" t="s">
        <v>241</v>
      </c>
      <c r="F29" s="174">
        <v>0</v>
      </c>
      <c r="G29" s="10" t="s">
        <v>241</v>
      </c>
      <c r="H29" s="174">
        <v>0</v>
      </c>
      <c r="I29" s="10" t="s">
        <v>179</v>
      </c>
      <c r="J29" s="174">
        <v>0</v>
      </c>
      <c r="K29" s="10" t="s">
        <v>241</v>
      </c>
      <c r="L29" s="174">
        <v>0</v>
      </c>
      <c r="M29" s="10" t="s">
        <v>241</v>
      </c>
      <c r="N29" s="174">
        <v>0</v>
      </c>
      <c r="O29" s="10" t="s">
        <v>179</v>
      </c>
      <c r="P29" s="174">
        <v>34.35</v>
      </c>
      <c r="Q29" s="10" t="s">
        <v>159</v>
      </c>
      <c r="R29" s="174">
        <v>34.35</v>
      </c>
      <c r="S29" s="10" t="s">
        <v>181</v>
      </c>
    </row>
    <row r="30" spans="1:19" x14ac:dyDescent="0.25">
      <c r="A30" s="12" t="s">
        <v>199</v>
      </c>
      <c r="B30" s="174">
        <v>0</v>
      </c>
      <c r="C30" s="10" t="s">
        <v>241</v>
      </c>
      <c r="D30" s="174">
        <v>0</v>
      </c>
      <c r="E30" s="10" t="s">
        <v>241</v>
      </c>
      <c r="F30" s="174">
        <v>0</v>
      </c>
      <c r="G30" s="10" t="s">
        <v>241</v>
      </c>
      <c r="H30" s="174">
        <v>0</v>
      </c>
      <c r="I30" s="10" t="s">
        <v>179</v>
      </c>
      <c r="J30" s="174">
        <v>0</v>
      </c>
      <c r="K30" s="10" t="s">
        <v>241</v>
      </c>
      <c r="L30" s="174">
        <v>0</v>
      </c>
      <c r="M30" s="10" t="s">
        <v>241</v>
      </c>
      <c r="N30" s="174">
        <v>0</v>
      </c>
      <c r="O30" s="10" t="s">
        <v>179</v>
      </c>
      <c r="P30" s="174">
        <v>34.61</v>
      </c>
      <c r="Q30" s="10" t="s">
        <v>159</v>
      </c>
      <c r="R30" s="174">
        <v>34.61</v>
      </c>
      <c r="S30" s="10" t="s">
        <v>181</v>
      </c>
    </row>
    <row r="31" spans="1:19" x14ac:dyDescent="0.25">
      <c r="A31" s="12" t="s">
        <v>200</v>
      </c>
      <c r="B31" s="174">
        <v>0</v>
      </c>
      <c r="C31" s="10" t="s">
        <v>241</v>
      </c>
      <c r="D31" s="174">
        <v>0</v>
      </c>
      <c r="E31" s="10" t="s">
        <v>241</v>
      </c>
      <c r="F31" s="174">
        <v>0</v>
      </c>
      <c r="G31" s="10" t="s">
        <v>241</v>
      </c>
      <c r="H31" s="174">
        <v>0</v>
      </c>
      <c r="I31" s="10" t="s">
        <v>179</v>
      </c>
      <c r="J31" s="174">
        <v>0</v>
      </c>
      <c r="K31" s="10" t="s">
        <v>241</v>
      </c>
      <c r="L31" s="174">
        <v>0</v>
      </c>
      <c r="M31" s="10" t="s">
        <v>241</v>
      </c>
      <c r="N31" s="174">
        <v>0</v>
      </c>
      <c r="O31" s="10" t="s">
        <v>179</v>
      </c>
      <c r="P31" s="174">
        <v>31.913</v>
      </c>
      <c r="Q31" s="10" t="s">
        <v>159</v>
      </c>
      <c r="R31" s="174">
        <v>31.913</v>
      </c>
      <c r="S31" s="10" t="s">
        <v>181</v>
      </c>
    </row>
    <row r="32" spans="1:19" x14ac:dyDescent="0.25">
      <c r="A32" s="15" t="s">
        <v>203</v>
      </c>
      <c r="B32" s="175">
        <v>0</v>
      </c>
      <c r="C32" s="14" t="s">
        <v>241</v>
      </c>
      <c r="D32" s="175">
        <v>0</v>
      </c>
      <c r="E32" s="14" t="s">
        <v>241</v>
      </c>
      <c r="F32" s="175">
        <v>0</v>
      </c>
      <c r="G32" s="14" t="s">
        <v>241</v>
      </c>
      <c r="H32" s="175">
        <v>0</v>
      </c>
      <c r="I32" s="14" t="s">
        <v>179</v>
      </c>
      <c r="J32" s="175">
        <v>0</v>
      </c>
      <c r="K32" s="14" t="s">
        <v>241</v>
      </c>
      <c r="L32" s="175">
        <v>0</v>
      </c>
      <c r="M32" s="14" t="s">
        <v>241</v>
      </c>
      <c r="N32" s="175">
        <v>0</v>
      </c>
      <c r="O32" s="14" t="s">
        <v>179</v>
      </c>
      <c r="P32" s="175">
        <v>29.2</v>
      </c>
      <c r="Q32" s="14" t="s">
        <v>159</v>
      </c>
      <c r="R32" s="175">
        <v>29.2</v>
      </c>
      <c r="S32" s="14" t="s">
        <v>181</v>
      </c>
    </row>
    <row r="34" spans="1:2" x14ac:dyDescent="0.25">
      <c r="A34" s="16" t="s">
        <v>204</v>
      </c>
      <c r="B34" s="16" t="s">
        <v>218</v>
      </c>
    </row>
    <row r="36" spans="1:2" x14ac:dyDescent="0.25">
      <c r="B36" s="16" t="s">
        <v>380</v>
      </c>
    </row>
    <row r="37" spans="1:2" x14ac:dyDescent="0.25">
      <c r="B37" s="16" t="s">
        <v>388</v>
      </c>
    </row>
    <row r="39" spans="1:2" x14ac:dyDescent="0.25">
      <c r="B39" s="16" t="s">
        <v>210</v>
      </c>
    </row>
    <row r="40" spans="1:2" x14ac:dyDescent="0.25">
      <c r="B40" s="16" t="s">
        <v>244</v>
      </c>
    </row>
    <row r="41" spans="1:2" x14ac:dyDescent="0.25">
      <c r="B41" s="16" t="s">
        <v>212</v>
      </c>
    </row>
    <row r="44" spans="1:2" x14ac:dyDescent="0.25">
      <c r="A44" s="17" t="str">
        <f>HYPERLINK("#'MINOR_GAMING 4'!A2", "&lt;&lt;&lt; Previous table")</f>
        <v>&lt;&lt;&lt; Previous table</v>
      </c>
    </row>
    <row r="45" spans="1:2" x14ac:dyDescent="0.25">
      <c r="A45" s="17" t="str">
        <f>HYPERLINK("#'MINOR_GAMING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S45"/>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HYPERLINK("#'INDEX'!B86", "Link to index")</f>
        <v>Link to index</v>
      </c>
    </row>
    <row r="2" spans="1:19" ht="15.75" customHeight="1" x14ac:dyDescent="0.25">
      <c r="A2" s="287" t="s">
        <v>389</v>
      </c>
      <c r="B2" s="286"/>
      <c r="C2" s="286"/>
      <c r="D2" s="286"/>
      <c r="E2" s="286"/>
      <c r="F2" s="286"/>
      <c r="G2" s="286"/>
      <c r="H2" s="286"/>
      <c r="I2" s="286"/>
      <c r="J2" s="286"/>
      <c r="K2" s="286"/>
      <c r="L2" s="286"/>
      <c r="M2" s="286"/>
      <c r="N2" s="286"/>
      <c r="O2" s="286"/>
      <c r="P2" s="286"/>
      <c r="Q2" s="286"/>
      <c r="R2" s="286"/>
      <c r="S2" s="286"/>
    </row>
    <row r="3" spans="1:19" ht="15.75" customHeight="1" x14ac:dyDescent="0.25">
      <c r="A3" s="287" t="s">
        <v>104</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176">
        <v>0</v>
      </c>
      <c r="C7" s="10" t="s">
        <v>241</v>
      </c>
      <c r="D7" s="176">
        <v>0</v>
      </c>
      <c r="E7" s="10" t="s">
        <v>241</v>
      </c>
      <c r="F7" s="176">
        <v>0</v>
      </c>
      <c r="G7" s="10" t="s">
        <v>241</v>
      </c>
      <c r="H7" s="176">
        <v>185.599406782334</v>
      </c>
      <c r="I7" s="10" t="s">
        <v>159</v>
      </c>
      <c r="J7" s="176">
        <v>0</v>
      </c>
      <c r="K7" s="10" t="s">
        <v>241</v>
      </c>
      <c r="L7" s="176">
        <v>25.0060183596215</v>
      </c>
      <c r="M7" s="10" t="s">
        <v>159</v>
      </c>
      <c r="N7" s="176">
        <v>206.82926182965301</v>
      </c>
      <c r="O7" s="10" t="s">
        <v>159</v>
      </c>
      <c r="P7" s="176">
        <v>43.969211861198701</v>
      </c>
      <c r="Q7" s="10" t="s">
        <v>159</v>
      </c>
      <c r="R7" s="176">
        <v>461.40389883280801</v>
      </c>
      <c r="S7" s="10" t="s">
        <v>159</v>
      </c>
    </row>
    <row r="8" spans="1:19" x14ac:dyDescent="0.25">
      <c r="A8" s="12" t="s">
        <v>171</v>
      </c>
      <c r="B8" s="176">
        <v>0</v>
      </c>
      <c r="C8" s="10" t="s">
        <v>241</v>
      </c>
      <c r="D8" s="176">
        <v>0</v>
      </c>
      <c r="E8" s="10" t="s">
        <v>241</v>
      </c>
      <c r="F8" s="176">
        <v>0</v>
      </c>
      <c r="G8" s="10" t="s">
        <v>241</v>
      </c>
      <c r="H8" s="176">
        <v>193.901076250698</v>
      </c>
      <c r="I8" s="10" t="s">
        <v>159</v>
      </c>
      <c r="J8" s="176">
        <v>0</v>
      </c>
      <c r="K8" s="10" t="s">
        <v>241</v>
      </c>
      <c r="L8" s="176">
        <v>22.0886528290469</v>
      </c>
      <c r="M8" s="10" t="s">
        <v>159</v>
      </c>
      <c r="N8" s="176">
        <v>89.908177004538601</v>
      </c>
      <c r="O8" s="10" t="s">
        <v>159</v>
      </c>
      <c r="P8" s="176">
        <v>49.107473449319201</v>
      </c>
      <c r="Q8" s="10" t="s">
        <v>159</v>
      </c>
      <c r="R8" s="176">
        <v>355.00537953360299</v>
      </c>
      <c r="S8" s="10" t="s">
        <v>159</v>
      </c>
    </row>
    <row r="9" spans="1:19" x14ac:dyDescent="0.25">
      <c r="A9" s="12" t="s">
        <v>172</v>
      </c>
      <c r="B9" s="176">
        <v>0</v>
      </c>
      <c r="C9" s="10" t="s">
        <v>241</v>
      </c>
      <c r="D9" s="176">
        <v>0</v>
      </c>
      <c r="E9" s="10" t="s">
        <v>241</v>
      </c>
      <c r="F9" s="176">
        <v>0</v>
      </c>
      <c r="G9" s="10" t="s">
        <v>241</v>
      </c>
      <c r="H9" s="176">
        <v>181.787149253731</v>
      </c>
      <c r="I9" s="10" t="s">
        <v>159</v>
      </c>
      <c r="J9" s="176">
        <v>0</v>
      </c>
      <c r="K9" s="10" t="s">
        <v>241</v>
      </c>
      <c r="L9" s="176">
        <v>21.982672931641801</v>
      </c>
      <c r="M9" s="10" t="s">
        <v>159</v>
      </c>
      <c r="N9" s="176">
        <v>0</v>
      </c>
      <c r="O9" s="10" t="s">
        <v>179</v>
      </c>
      <c r="P9" s="176">
        <v>47.909470447761201</v>
      </c>
      <c r="Q9" s="10" t="s">
        <v>159</v>
      </c>
      <c r="R9" s="176">
        <v>251.679292633134</v>
      </c>
      <c r="S9" s="10" t="s">
        <v>181</v>
      </c>
    </row>
    <row r="10" spans="1:19" x14ac:dyDescent="0.25">
      <c r="A10" s="12" t="s">
        <v>173</v>
      </c>
      <c r="B10" s="176">
        <v>0</v>
      </c>
      <c r="C10" s="10" t="s">
        <v>241</v>
      </c>
      <c r="D10" s="176">
        <v>0</v>
      </c>
      <c r="E10" s="10" t="s">
        <v>241</v>
      </c>
      <c r="F10" s="176">
        <v>0</v>
      </c>
      <c r="G10" s="10" t="s">
        <v>241</v>
      </c>
      <c r="H10" s="176">
        <v>223.485774626866</v>
      </c>
      <c r="I10" s="10" t="s">
        <v>159</v>
      </c>
      <c r="J10" s="176">
        <v>0</v>
      </c>
      <c r="K10" s="10" t="s">
        <v>241</v>
      </c>
      <c r="L10" s="176">
        <v>18.6138850746269</v>
      </c>
      <c r="M10" s="10" t="s">
        <v>159</v>
      </c>
      <c r="N10" s="176">
        <v>0</v>
      </c>
      <c r="O10" s="10" t="s">
        <v>179</v>
      </c>
      <c r="P10" s="176">
        <v>44.5721298507463</v>
      </c>
      <c r="Q10" s="10" t="s">
        <v>159</v>
      </c>
      <c r="R10" s="176">
        <v>286.67178955223898</v>
      </c>
      <c r="S10" s="10" t="s">
        <v>181</v>
      </c>
    </row>
    <row r="11" spans="1:19" x14ac:dyDescent="0.25">
      <c r="A11" s="12" t="s">
        <v>174</v>
      </c>
      <c r="B11" s="176">
        <v>0</v>
      </c>
      <c r="C11" s="10" t="s">
        <v>241</v>
      </c>
      <c r="D11" s="176">
        <v>0</v>
      </c>
      <c r="E11" s="10" t="s">
        <v>241</v>
      </c>
      <c r="F11" s="176">
        <v>0</v>
      </c>
      <c r="G11" s="10" t="s">
        <v>241</v>
      </c>
      <c r="H11" s="176">
        <v>219.29757522123899</v>
      </c>
      <c r="I11" s="10" t="s">
        <v>159</v>
      </c>
      <c r="J11" s="176">
        <v>0</v>
      </c>
      <c r="K11" s="10" t="s">
        <v>241</v>
      </c>
      <c r="L11" s="176">
        <v>16.9300840707965</v>
      </c>
      <c r="M11" s="10" t="s">
        <v>159</v>
      </c>
      <c r="N11" s="176">
        <v>0</v>
      </c>
      <c r="O11" s="10" t="s">
        <v>179</v>
      </c>
      <c r="P11" s="176">
        <v>44.559858407079602</v>
      </c>
      <c r="Q11" s="10" t="s">
        <v>159</v>
      </c>
      <c r="R11" s="176">
        <v>280.78751769911503</v>
      </c>
      <c r="S11" s="10" t="s">
        <v>181</v>
      </c>
    </row>
    <row r="12" spans="1:19" x14ac:dyDescent="0.25">
      <c r="A12" s="12" t="s">
        <v>175</v>
      </c>
      <c r="B12" s="176">
        <v>0</v>
      </c>
      <c r="C12" s="10" t="s">
        <v>241</v>
      </c>
      <c r="D12" s="176">
        <v>0</v>
      </c>
      <c r="E12" s="10" t="s">
        <v>241</v>
      </c>
      <c r="F12" s="176">
        <v>0</v>
      </c>
      <c r="G12" s="10" t="s">
        <v>241</v>
      </c>
      <c r="H12" s="176">
        <v>0</v>
      </c>
      <c r="I12" s="10" t="s">
        <v>379</v>
      </c>
      <c r="J12" s="176">
        <v>0</v>
      </c>
      <c r="K12" s="10" t="s">
        <v>241</v>
      </c>
      <c r="L12" s="176">
        <v>15.0323308357349</v>
      </c>
      <c r="M12" s="10" t="s">
        <v>159</v>
      </c>
      <c r="N12" s="176">
        <v>0</v>
      </c>
      <c r="O12" s="10" t="s">
        <v>179</v>
      </c>
      <c r="P12" s="176">
        <v>40.531677233429399</v>
      </c>
      <c r="Q12" s="10" t="s">
        <v>159</v>
      </c>
      <c r="R12" s="176">
        <v>55.564008069164302</v>
      </c>
      <c r="S12" s="10" t="s">
        <v>181</v>
      </c>
    </row>
    <row r="13" spans="1:19" x14ac:dyDescent="0.25">
      <c r="A13" s="12" t="s">
        <v>176</v>
      </c>
      <c r="B13" s="176">
        <v>0</v>
      </c>
      <c r="C13" s="10" t="s">
        <v>241</v>
      </c>
      <c r="D13" s="176">
        <v>0</v>
      </c>
      <c r="E13" s="10" t="s">
        <v>241</v>
      </c>
      <c r="F13" s="176">
        <v>0</v>
      </c>
      <c r="G13" s="10" t="s">
        <v>241</v>
      </c>
      <c r="H13" s="176">
        <v>0</v>
      </c>
      <c r="I13" s="10" t="s">
        <v>179</v>
      </c>
      <c r="J13" s="176">
        <v>0</v>
      </c>
      <c r="K13" s="10" t="s">
        <v>241</v>
      </c>
      <c r="L13" s="176">
        <v>10.1894600543478</v>
      </c>
      <c r="M13" s="10" t="s">
        <v>159</v>
      </c>
      <c r="N13" s="176">
        <v>0</v>
      </c>
      <c r="O13" s="10" t="s">
        <v>179</v>
      </c>
      <c r="P13" s="176">
        <v>36.395195652173904</v>
      </c>
      <c r="Q13" s="10" t="s">
        <v>159</v>
      </c>
      <c r="R13" s="176">
        <v>46.584655706521701</v>
      </c>
      <c r="S13" s="10" t="s">
        <v>181</v>
      </c>
    </row>
    <row r="14" spans="1:19" x14ac:dyDescent="0.25">
      <c r="A14" s="12" t="s">
        <v>177</v>
      </c>
      <c r="B14" s="176">
        <v>0</v>
      </c>
      <c r="C14" s="10" t="s">
        <v>241</v>
      </c>
      <c r="D14" s="176">
        <v>0</v>
      </c>
      <c r="E14" s="10" t="s">
        <v>241</v>
      </c>
      <c r="F14" s="176">
        <v>0</v>
      </c>
      <c r="G14" s="10" t="s">
        <v>241</v>
      </c>
      <c r="H14" s="176">
        <v>0</v>
      </c>
      <c r="I14" s="10" t="s">
        <v>179</v>
      </c>
      <c r="J14" s="176">
        <v>0</v>
      </c>
      <c r="K14" s="10" t="s">
        <v>241</v>
      </c>
      <c r="L14" s="176">
        <v>10.2540462351387</v>
      </c>
      <c r="M14" s="10" t="s">
        <v>159</v>
      </c>
      <c r="N14" s="176">
        <v>0</v>
      </c>
      <c r="O14" s="10" t="s">
        <v>179</v>
      </c>
      <c r="P14" s="176">
        <v>32.944696169088502</v>
      </c>
      <c r="Q14" s="10" t="s">
        <v>159</v>
      </c>
      <c r="R14" s="176">
        <v>43.198742404227197</v>
      </c>
      <c r="S14" s="10" t="s">
        <v>181</v>
      </c>
    </row>
    <row r="15" spans="1:19" x14ac:dyDescent="0.25">
      <c r="A15" s="12" t="s">
        <v>178</v>
      </c>
      <c r="B15" s="176">
        <v>0</v>
      </c>
      <c r="C15" s="10" t="s">
        <v>241</v>
      </c>
      <c r="D15" s="176">
        <v>0</v>
      </c>
      <c r="E15" s="10" t="s">
        <v>241</v>
      </c>
      <c r="F15" s="176">
        <v>0</v>
      </c>
      <c r="G15" s="10" t="s">
        <v>241</v>
      </c>
      <c r="H15" s="176">
        <v>0</v>
      </c>
      <c r="I15" s="10" t="s">
        <v>179</v>
      </c>
      <c r="J15" s="176">
        <v>0</v>
      </c>
      <c r="K15" s="10" t="s">
        <v>241</v>
      </c>
      <c r="L15" s="176">
        <v>8.7116166666666697</v>
      </c>
      <c r="M15" s="10" t="s">
        <v>159</v>
      </c>
      <c r="N15" s="176">
        <v>0</v>
      </c>
      <c r="O15" s="10" t="s">
        <v>179</v>
      </c>
      <c r="P15" s="176">
        <v>32.326283333333301</v>
      </c>
      <c r="Q15" s="10" t="s">
        <v>159</v>
      </c>
      <c r="R15" s="176">
        <v>41.0379</v>
      </c>
      <c r="S15" s="10" t="s">
        <v>181</v>
      </c>
    </row>
    <row r="16" spans="1:19" x14ac:dyDescent="0.25">
      <c r="A16" s="12" t="s">
        <v>182</v>
      </c>
      <c r="B16" s="176">
        <v>0</v>
      </c>
      <c r="C16" s="10" t="s">
        <v>241</v>
      </c>
      <c r="D16" s="176">
        <v>0</v>
      </c>
      <c r="E16" s="10" t="s">
        <v>241</v>
      </c>
      <c r="F16" s="176">
        <v>0</v>
      </c>
      <c r="G16" s="10" t="s">
        <v>241</v>
      </c>
      <c r="H16" s="176">
        <v>0</v>
      </c>
      <c r="I16" s="10" t="s">
        <v>179</v>
      </c>
      <c r="J16" s="176">
        <v>0</v>
      </c>
      <c r="K16" s="10" t="s">
        <v>241</v>
      </c>
      <c r="L16" s="176">
        <v>0</v>
      </c>
      <c r="M16" s="10" t="s">
        <v>284</v>
      </c>
      <c r="N16" s="176">
        <v>0</v>
      </c>
      <c r="O16" s="10" t="s">
        <v>179</v>
      </c>
      <c r="P16" s="176">
        <v>32.0730826032541</v>
      </c>
      <c r="Q16" s="10" t="s">
        <v>159</v>
      </c>
      <c r="R16" s="176">
        <v>32.0730826032541</v>
      </c>
      <c r="S16" s="10" t="s">
        <v>181</v>
      </c>
    </row>
    <row r="17" spans="1:19" x14ac:dyDescent="0.25">
      <c r="A17" s="12" t="s">
        <v>183</v>
      </c>
      <c r="B17" s="176">
        <v>0</v>
      </c>
      <c r="C17" s="10" t="s">
        <v>241</v>
      </c>
      <c r="D17" s="176">
        <v>0</v>
      </c>
      <c r="E17" s="10" t="s">
        <v>241</v>
      </c>
      <c r="F17" s="176">
        <v>0</v>
      </c>
      <c r="G17" s="10" t="s">
        <v>241</v>
      </c>
      <c r="H17" s="176">
        <v>0</v>
      </c>
      <c r="I17" s="10" t="s">
        <v>179</v>
      </c>
      <c r="J17" s="176">
        <v>0</v>
      </c>
      <c r="K17" s="10" t="s">
        <v>241</v>
      </c>
      <c r="L17" s="176">
        <v>0</v>
      </c>
      <c r="M17" s="10" t="s">
        <v>241</v>
      </c>
      <c r="N17" s="176">
        <v>0</v>
      </c>
      <c r="O17" s="10" t="s">
        <v>179</v>
      </c>
      <c r="P17" s="176">
        <v>31.3592261613692</v>
      </c>
      <c r="Q17" s="10" t="s">
        <v>159</v>
      </c>
      <c r="R17" s="176">
        <v>31.3592261613692</v>
      </c>
      <c r="S17" s="10" t="s">
        <v>181</v>
      </c>
    </row>
    <row r="18" spans="1:19" x14ac:dyDescent="0.25">
      <c r="A18" s="12" t="s">
        <v>184</v>
      </c>
      <c r="B18" s="176">
        <v>0</v>
      </c>
      <c r="C18" s="10" t="s">
        <v>241</v>
      </c>
      <c r="D18" s="176">
        <v>0</v>
      </c>
      <c r="E18" s="10" t="s">
        <v>241</v>
      </c>
      <c r="F18" s="176">
        <v>0</v>
      </c>
      <c r="G18" s="10" t="s">
        <v>241</v>
      </c>
      <c r="H18" s="176">
        <v>0</v>
      </c>
      <c r="I18" s="10" t="s">
        <v>179</v>
      </c>
      <c r="J18" s="176">
        <v>0</v>
      </c>
      <c r="K18" s="10" t="s">
        <v>241</v>
      </c>
      <c r="L18" s="176">
        <v>0</v>
      </c>
      <c r="M18" s="10" t="s">
        <v>241</v>
      </c>
      <c r="N18" s="176">
        <v>0</v>
      </c>
      <c r="O18" s="10" t="s">
        <v>179</v>
      </c>
      <c r="P18" s="176">
        <v>29.055231042654</v>
      </c>
      <c r="Q18" s="10" t="s">
        <v>159</v>
      </c>
      <c r="R18" s="176">
        <v>29.055231042654</v>
      </c>
      <c r="S18" s="10" t="s">
        <v>181</v>
      </c>
    </row>
    <row r="19" spans="1:19" x14ac:dyDescent="0.25">
      <c r="A19" s="12" t="s">
        <v>185</v>
      </c>
      <c r="B19" s="176">
        <v>0</v>
      </c>
      <c r="C19" s="10" t="s">
        <v>241</v>
      </c>
      <c r="D19" s="176">
        <v>0</v>
      </c>
      <c r="E19" s="10" t="s">
        <v>241</v>
      </c>
      <c r="F19" s="176">
        <v>0</v>
      </c>
      <c r="G19" s="10" t="s">
        <v>241</v>
      </c>
      <c r="H19" s="176">
        <v>0</v>
      </c>
      <c r="I19" s="10" t="s">
        <v>179</v>
      </c>
      <c r="J19" s="176">
        <v>0</v>
      </c>
      <c r="K19" s="10" t="s">
        <v>241</v>
      </c>
      <c r="L19" s="176">
        <v>0</v>
      </c>
      <c r="M19" s="10" t="s">
        <v>241</v>
      </c>
      <c r="N19" s="176">
        <v>0</v>
      </c>
      <c r="O19" s="10" t="s">
        <v>179</v>
      </c>
      <c r="P19" s="176">
        <v>28.194052934407399</v>
      </c>
      <c r="Q19" s="10" t="s">
        <v>159</v>
      </c>
      <c r="R19" s="176">
        <v>28.194052934407399</v>
      </c>
      <c r="S19" s="10" t="s">
        <v>181</v>
      </c>
    </row>
    <row r="20" spans="1:19" x14ac:dyDescent="0.25">
      <c r="A20" s="12" t="s">
        <v>186</v>
      </c>
      <c r="B20" s="176">
        <v>0</v>
      </c>
      <c r="C20" s="10" t="s">
        <v>241</v>
      </c>
      <c r="D20" s="176">
        <v>0</v>
      </c>
      <c r="E20" s="10" t="s">
        <v>241</v>
      </c>
      <c r="F20" s="176">
        <v>0</v>
      </c>
      <c r="G20" s="10" t="s">
        <v>241</v>
      </c>
      <c r="H20" s="176">
        <v>0</v>
      </c>
      <c r="I20" s="10" t="s">
        <v>179</v>
      </c>
      <c r="J20" s="176">
        <v>0</v>
      </c>
      <c r="K20" s="10" t="s">
        <v>241</v>
      </c>
      <c r="L20" s="176">
        <v>0</v>
      </c>
      <c r="M20" s="10" t="s">
        <v>241</v>
      </c>
      <c r="N20" s="176">
        <v>0</v>
      </c>
      <c r="O20" s="10" t="s">
        <v>179</v>
      </c>
      <c r="P20" s="176">
        <v>28.744621380846301</v>
      </c>
      <c r="Q20" s="10" t="s">
        <v>159</v>
      </c>
      <c r="R20" s="176">
        <v>28.744621380846301</v>
      </c>
      <c r="S20" s="10" t="s">
        <v>181</v>
      </c>
    </row>
    <row r="21" spans="1:19" x14ac:dyDescent="0.25">
      <c r="A21" s="12" t="s">
        <v>188</v>
      </c>
      <c r="B21" s="176">
        <v>0</v>
      </c>
      <c r="C21" s="10" t="s">
        <v>241</v>
      </c>
      <c r="D21" s="176">
        <v>0</v>
      </c>
      <c r="E21" s="10" t="s">
        <v>241</v>
      </c>
      <c r="F21" s="176">
        <v>0</v>
      </c>
      <c r="G21" s="10" t="s">
        <v>241</v>
      </c>
      <c r="H21" s="176">
        <v>0</v>
      </c>
      <c r="I21" s="10" t="s">
        <v>179</v>
      </c>
      <c r="J21" s="176">
        <v>0</v>
      </c>
      <c r="K21" s="10" t="s">
        <v>241</v>
      </c>
      <c r="L21" s="176">
        <v>0</v>
      </c>
      <c r="M21" s="10" t="s">
        <v>241</v>
      </c>
      <c r="N21" s="176">
        <v>0</v>
      </c>
      <c r="O21" s="10" t="s">
        <v>179</v>
      </c>
      <c r="P21" s="176">
        <v>29.0174600431965</v>
      </c>
      <c r="Q21" s="10" t="s">
        <v>159</v>
      </c>
      <c r="R21" s="176">
        <v>29.0174600431965</v>
      </c>
      <c r="S21" s="10" t="s">
        <v>181</v>
      </c>
    </row>
    <row r="22" spans="1:19" x14ac:dyDescent="0.25">
      <c r="A22" s="12" t="s">
        <v>189</v>
      </c>
      <c r="B22" s="176">
        <v>0</v>
      </c>
      <c r="C22" s="10" t="s">
        <v>241</v>
      </c>
      <c r="D22" s="176">
        <v>0</v>
      </c>
      <c r="E22" s="10" t="s">
        <v>241</v>
      </c>
      <c r="F22" s="176">
        <v>0</v>
      </c>
      <c r="G22" s="10" t="s">
        <v>241</v>
      </c>
      <c r="H22" s="176">
        <v>0</v>
      </c>
      <c r="I22" s="10" t="s">
        <v>179</v>
      </c>
      <c r="J22" s="176">
        <v>0</v>
      </c>
      <c r="K22" s="10" t="s">
        <v>241</v>
      </c>
      <c r="L22" s="176">
        <v>0</v>
      </c>
      <c r="M22" s="10" t="s">
        <v>241</v>
      </c>
      <c r="N22" s="176">
        <v>0</v>
      </c>
      <c r="O22" s="10" t="s">
        <v>179</v>
      </c>
      <c r="P22" s="176">
        <v>24.317747890295401</v>
      </c>
      <c r="Q22" s="10" t="s">
        <v>159</v>
      </c>
      <c r="R22" s="176">
        <v>24.317747890295401</v>
      </c>
      <c r="S22" s="10" t="s">
        <v>181</v>
      </c>
    </row>
    <row r="23" spans="1:19" x14ac:dyDescent="0.25">
      <c r="A23" s="12" t="s">
        <v>190</v>
      </c>
      <c r="B23" s="176">
        <v>0</v>
      </c>
      <c r="C23" s="10" t="s">
        <v>241</v>
      </c>
      <c r="D23" s="176">
        <v>0</v>
      </c>
      <c r="E23" s="10" t="s">
        <v>241</v>
      </c>
      <c r="F23" s="176">
        <v>0</v>
      </c>
      <c r="G23" s="10" t="s">
        <v>241</v>
      </c>
      <c r="H23" s="176">
        <v>0</v>
      </c>
      <c r="I23" s="10" t="s">
        <v>179</v>
      </c>
      <c r="J23" s="176">
        <v>0</v>
      </c>
      <c r="K23" s="10" t="s">
        <v>241</v>
      </c>
      <c r="L23" s="176">
        <v>0</v>
      </c>
      <c r="M23" s="10" t="s">
        <v>241</v>
      </c>
      <c r="N23" s="176">
        <v>0</v>
      </c>
      <c r="O23" s="10" t="s">
        <v>179</v>
      </c>
      <c r="P23" s="176">
        <v>29.3761944728762</v>
      </c>
      <c r="Q23" s="10" t="s">
        <v>159</v>
      </c>
      <c r="R23" s="176">
        <v>29.3761944728762</v>
      </c>
      <c r="S23" s="10" t="s">
        <v>181</v>
      </c>
    </row>
    <row r="24" spans="1:19" x14ac:dyDescent="0.25">
      <c r="A24" s="12" t="s">
        <v>191</v>
      </c>
      <c r="B24" s="176">
        <v>0</v>
      </c>
      <c r="C24" s="10" t="s">
        <v>241</v>
      </c>
      <c r="D24" s="176">
        <v>0</v>
      </c>
      <c r="E24" s="10" t="s">
        <v>241</v>
      </c>
      <c r="F24" s="176">
        <v>0</v>
      </c>
      <c r="G24" s="10" t="s">
        <v>241</v>
      </c>
      <c r="H24" s="176">
        <v>0</v>
      </c>
      <c r="I24" s="10" t="s">
        <v>179</v>
      </c>
      <c r="J24" s="176">
        <v>0</v>
      </c>
      <c r="K24" s="10" t="s">
        <v>241</v>
      </c>
      <c r="L24" s="176">
        <v>0</v>
      </c>
      <c r="M24" s="10" t="s">
        <v>241</v>
      </c>
      <c r="N24" s="176">
        <v>0</v>
      </c>
      <c r="O24" s="10" t="s">
        <v>179</v>
      </c>
      <c r="P24" s="176">
        <v>28.128983999999999</v>
      </c>
      <c r="Q24" s="10" t="s">
        <v>159</v>
      </c>
      <c r="R24" s="176">
        <v>28.128983999999999</v>
      </c>
      <c r="S24" s="10" t="s">
        <v>181</v>
      </c>
    </row>
    <row r="25" spans="1:19" x14ac:dyDescent="0.25">
      <c r="A25" s="12" t="s">
        <v>192</v>
      </c>
      <c r="B25" s="176">
        <v>0</v>
      </c>
      <c r="C25" s="10" t="s">
        <v>241</v>
      </c>
      <c r="D25" s="176">
        <v>0</v>
      </c>
      <c r="E25" s="10" t="s">
        <v>241</v>
      </c>
      <c r="F25" s="176">
        <v>0</v>
      </c>
      <c r="G25" s="10" t="s">
        <v>241</v>
      </c>
      <c r="H25" s="176">
        <v>0</v>
      </c>
      <c r="I25" s="10" t="s">
        <v>179</v>
      </c>
      <c r="J25" s="176">
        <v>0</v>
      </c>
      <c r="K25" s="10" t="s">
        <v>241</v>
      </c>
      <c r="L25" s="176">
        <v>0</v>
      </c>
      <c r="M25" s="10" t="s">
        <v>241</v>
      </c>
      <c r="N25" s="176">
        <v>0</v>
      </c>
      <c r="O25" s="10" t="s">
        <v>179</v>
      </c>
      <c r="P25" s="176">
        <v>28.4601642228739</v>
      </c>
      <c r="Q25" s="10" t="s">
        <v>159</v>
      </c>
      <c r="R25" s="176">
        <v>28.4601642228739</v>
      </c>
      <c r="S25" s="10" t="s">
        <v>181</v>
      </c>
    </row>
    <row r="26" spans="1:19" x14ac:dyDescent="0.25">
      <c r="A26" s="12" t="s">
        <v>193</v>
      </c>
      <c r="B26" s="176">
        <v>0</v>
      </c>
      <c r="C26" s="10" t="s">
        <v>241</v>
      </c>
      <c r="D26" s="176">
        <v>0</v>
      </c>
      <c r="E26" s="10" t="s">
        <v>241</v>
      </c>
      <c r="F26" s="176">
        <v>0</v>
      </c>
      <c r="G26" s="10" t="s">
        <v>241</v>
      </c>
      <c r="H26" s="176">
        <v>0</v>
      </c>
      <c r="I26" s="10" t="s">
        <v>179</v>
      </c>
      <c r="J26" s="176">
        <v>0</v>
      </c>
      <c r="K26" s="10" t="s">
        <v>241</v>
      </c>
      <c r="L26" s="176">
        <v>0</v>
      </c>
      <c r="M26" s="10" t="s">
        <v>241</v>
      </c>
      <c r="N26" s="176">
        <v>0</v>
      </c>
      <c r="O26" s="10" t="s">
        <v>179</v>
      </c>
      <c r="P26" s="176">
        <v>29.535455238095199</v>
      </c>
      <c r="Q26" s="10" t="s">
        <v>159</v>
      </c>
      <c r="R26" s="176">
        <v>29.535455238095199</v>
      </c>
      <c r="S26" s="10" t="s">
        <v>181</v>
      </c>
    </row>
    <row r="27" spans="1:19" x14ac:dyDescent="0.25">
      <c r="A27" s="12" t="s">
        <v>194</v>
      </c>
      <c r="B27" s="176">
        <v>0</v>
      </c>
      <c r="C27" s="10" t="s">
        <v>241</v>
      </c>
      <c r="D27" s="176">
        <v>0</v>
      </c>
      <c r="E27" s="10" t="s">
        <v>241</v>
      </c>
      <c r="F27" s="176">
        <v>0</v>
      </c>
      <c r="G27" s="10" t="s">
        <v>241</v>
      </c>
      <c r="H27" s="176">
        <v>0</v>
      </c>
      <c r="I27" s="10" t="s">
        <v>179</v>
      </c>
      <c r="J27" s="176">
        <v>0</v>
      </c>
      <c r="K27" s="10" t="s">
        <v>241</v>
      </c>
      <c r="L27" s="176">
        <v>0</v>
      </c>
      <c r="M27" s="10" t="s">
        <v>241</v>
      </c>
      <c r="N27" s="176">
        <v>0</v>
      </c>
      <c r="O27" s="10" t="s">
        <v>179</v>
      </c>
      <c r="P27" s="176">
        <v>25.0141666666667</v>
      </c>
      <c r="Q27" s="10" t="s">
        <v>159</v>
      </c>
      <c r="R27" s="176">
        <v>25.0141666666667</v>
      </c>
      <c r="S27" s="10" t="s">
        <v>181</v>
      </c>
    </row>
    <row r="28" spans="1:19" x14ac:dyDescent="0.25">
      <c r="A28" s="12" t="s">
        <v>196</v>
      </c>
      <c r="B28" s="176">
        <v>0</v>
      </c>
      <c r="C28" s="10" t="s">
        <v>241</v>
      </c>
      <c r="D28" s="176">
        <v>0</v>
      </c>
      <c r="E28" s="10" t="s">
        <v>241</v>
      </c>
      <c r="F28" s="176">
        <v>0</v>
      </c>
      <c r="G28" s="10" t="s">
        <v>241</v>
      </c>
      <c r="H28" s="176">
        <v>0</v>
      </c>
      <c r="I28" s="10" t="s">
        <v>179</v>
      </c>
      <c r="J28" s="176">
        <v>0</v>
      </c>
      <c r="K28" s="10" t="s">
        <v>241</v>
      </c>
      <c r="L28" s="176">
        <v>0</v>
      </c>
      <c r="M28" s="10" t="s">
        <v>241</v>
      </c>
      <c r="N28" s="176">
        <v>0</v>
      </c>
      <c r="O28" s="10" t="s">
        <v>179</v>
      </c>
      <c r="P28" s="176">
        <v>33.940803324099697</v>
      </c>
      <c r="Q28" s="10" t="s">
        <v>159</v>
      </c>
      <c r="R28" s="176">
        <v>33.940803324099697</v>
      </c>
      <c r="S28" s="10" t="s">
        <v>181</v>
      </c>
    </row>
    <row r="29" spans="1:19" x14ac:dyDescent="0.25">
      <c r="A29" s="12" t="s">
        <v>197</v>
      </c>
      <c r="B29" s="176">
        <v>0</v>
      </c>
      <c r="C29" s="10" t="s">
        <v>241</v>
      </c>
      <c r="D29" s="176">
        <v>0</v>
      </c>
      <c r="E29" s="10" t="s">
        <v>241</v>
      </c>
      <c r="F29" s="176">
        <v>0</v>
      </c>
      <c r="G29" s="10" t="s">
        <v>241</v>
      </c>
      <c r="H29" s="176">
        <v>0</v>
      </c>
      <c r="I29" s="10" t="s">
        <v>179</v>
      </c>
      <c r="J29" s="176">
        <v>0</v>
      </c>
      <c r="K29" s="10" t="s">
        <v>241</v>
      </c>
      <c r="L29" s="176">
        <v>0</v>
      </c>
      <c r="M29" s="10" t="s">
        <v>241</v>
      </c>
      <c r="N29" s="176">
        <v>0</v>
      </c>
      <c r="O29" s="10" t="s">
        <v>179</v>
      </c>
      <c r="P29" s="176">
        <v>36.064382940108899</v>
      </c>
      <c r="Q29" s="10" t="s">
        <v>159</v>
      </c>
      <c r="R29" s="176">
        <v>36.064382940108899</v>
      </c>
      <c r="S29" s="10" t="s">
        <v>181</v>
      </c>
    </row>
    <row r="30" spans="1:19" x14ac:dyDescent="0.25">
      <c r="A30" s="12" t="s">
        <v>199</v>
      </c>
      <c r="B30" s="176">
        <v>0</v>
      </c>
      <c r="C30" s="10" t="s">
        <v>241</v>
      </c>
      <c r="D30" s="176">
        <v>0</v>
      </c>
      <c r="E30" s="10" t="s">
        <v>241</v>
      </c>
      <c r="F30" s="176">
        <v>0</v>
      </c>
      <c r="G30" s="10" t="s">
        <v>241</v>
      </c>
      <c r="H30" s="176">
        <v>0</v>
      </c>
      <c r="I30" s="10" t="s">
        <v>179</v>
      </c>
      <c r="J30" s="176">
        <v>0</v>
      </c>
      <c r="K30" s="10" t="s">
        <v>241</v>
      </c>
      <c r="L30" s="176">
        <v>0</v>
      </c>
      <c r="M30" s="10" t="s">
        <v>241</v>
      </c>
      <c r="N30" s="176">
        <v>0</v>
      </c>
      <c r="O30" s="10" t="s">
        <v>179</v>
      </c>
      <c r="P30" s="176">
        <v>35.6578539626002</v>
      </c>
      <c r="Q30" s="10" t="s">
        <v>159</v>
      </c>
      <c r="R30" s="176">
        <v>35.6578539626002</v>
      </c>
      <c r="S30" s="10" t="s">
        <v>181</v>
      </c>
    </row>
    <row r="31" spans="1:19" x14ac:dyDescent="0.25">
      <c r="A31" s="12" t="s">
        <v>200</v>
      </c>
      <c r="B31" s="176">
        <v>0</v>
      </c>
      <c r="C31" s="10" t="s">
        <v>241</v>
      </c>
      <c r="D31" s="176">
        <v>0</v>
      </c>
      <c r="E31" s="10" t="s">
        <v>241</v>
      </c>
      <c r="F31" s="176">
        <v>0</v>
      </c>
      <c r="G31" s="10" t="s">
        <v>241</v>
      </c>
      <c r="H31" s="176">
        <v>0</v>
      </c>
      <c r="I31" s="10" t="s">
        <v>179</v>
      </c>
      <c r="J31" s="176">
        <v>0</v>
      </c>
      <c r="K31" s="10" t="s">
        <v>241</v>
      </c>
      <c r="L31" s="176">
        <v>0</v>
      </c>
      <c r="M31" s="10" t="s">
        <v>241</v>
      </c>
      <c r="N31" s="176">
        <v>0</v>
      </c>
      <c r="O31" s="10" t="s">
        <v>179</v>
      </c>
      <c r="P31" s="176">
        <v>32.360509202453997</v>
      </c>
      <c r="Q31" s="10" t="s">
        <v>159</v>
      </c>
      <c r="R31" s="176">
        <v>32.360509202453997</v>
      </c>
      <c r="S31" s="10" t="s">
        <v>181</v>
      </c>
    </row>
    <row r="32" spans="1:19" x14ac:dyDescent="0.25">
      <c r="A32" s="15" t="s">
        <v>203</v>
      </c>
      <c r="B32" s="177">
        <v>0</v>
      </c>
      <c r="C32" s="14" t="s">
        <v>241</v>
      </c>
      <c r="D32" s="177">
        <v>0</v>
      </c>
      <c r="E32" s="14" t="s">
        <v>241</v>
      </c>
      <c r="F32" s="177">
        <v>0</v>
      </c>
      <c r="G32" s="14" t="s">
        <v>241</v>
      </c>
      <c r="H32" s="177">
        <v>0</v>
      </c>
      <c r="I32" s="14" t="s">
        <v>179</v>
      </c>
      <c r="J32" s="177">
        <v>0</v>
      </c>
      <c r="K32" s="14" t="s">
        <v>241</v>
      </c>
      <c r="L32" s="177">
        <v>0</v>
      </c>
      <c r="M32" s="14" t="s">
        <v>241</v>
      </c>
      <c r="N32" s="177">
        <v>0</v>
      </c>
      <c r="O32" s="14" t="s">
        <v>179</v>
      </c>
      <c r="P32" s="177">
        <v>29.2</v>
      </c>
      <c r="Q32" s="14" t="s">
        <v>159</v>
      </c>
      <c r="R32" s="177">
        <v>29.2</v>
      </c>
      <c r="S32" s="14" t="s">
        <v>181</v>
      </c>
    </row>
    <row r="34" spans="1:2" x14ac:dyDescent="0.25">
      <c r="A34" s="16" t="s">
        <v>204</v>
      </c>
      <c r="B34" s="16" t="s">
        <v>218</v>
      </c>
    </row>
    <row r="36" spans="1:2" x14ac:dyDescent="0.25">
      <c r="B36" s="16" t="s">
        <v>380</v>
      </c>
    </row>
    <row r="37" spans="1:2" x14ac:dyDescent="0.25">
      <c r="B37" s="16" t="s">
        <v>388</v>
      </c>
    </row>
    <row r="39" spans="1:2" x14ac:dyDescent="0.25">
      <c r="B39" s="16" t="s">
        <v>210</v>
      </c>
    </row>
    <row r="40" spans="1:2" x14ac:dyDescent="0.25">
      <c r="B40" s="16" t="s">
        <v>244</v>
      </c>
    </row>
    <row r="41" spans="1:2" x14ac:dyDescent="0.25">
      <c r="B41" s="16" t="s">
        <v>212</v>
      </c>
    </row>
    <row r="44" spans="1:2" x14ac:dyDescent="0.25">
      <c r="A44" s="17" t="str">
        <f>HYPERLINK("#'MINOR_GAMING 5'!A2", "&lt;&lt;&lt; Previous table")</f>
        <v>&lt;&lt;&lt; Previous table</v>
      </c>
    </row>
    <row r="45" spans="1:2" x14ac:dyDescent="0.25">
      <c r="A45" s="17" t="str">
        <f>HYPERLINK("#'MINOR_GAMING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S45"/>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HYPERLINK("#'INDEX'!B87", "Link to index")</f>
        <v>Link to index</v>
      </c>
    </row>
    <row r="2" spans="1:19" ht="15.75" customHeight="1" x14ac:dyDescent="0.25">
      <c r="A2" s="287" t="s">
        <v>390</v>
      </c>
      <c r="B2" s="286"/>
      <c r="C2" s="286"/>
      <c r="D2" s="286"/>
      <c r="E2" s="286"/>
      <c r="F2" s="286"/>
      <c r="G2" s="286"/>
      <c r="H2" s="286"/>
      <c r="I2" s="286"/>
      <c r="J2" s="286"/>
      <c r="K2" s="286"/>
      <c r="L2" s="286"/>
      <c r="M2" s="286"/>
      <c r="N2" s="286"/>
      <c r="O2" s="286"/>
      <c r="P2" s="286"/>
      <c r="Q2" s="286"/>
      <c r="R2" s="286"/>
      <c r="S2" s="286"/>
    </row>
    <row r="3" spans="1:19" ht="15.75" customHeight="1" x14ac:dyDescent="0.25">
      <c r="A3" s="287" t="s">
        <v>105</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178">
        <v>0</v>
      </c>
      <c r="C7" s="10" t="s">
        <v>241</v>
      </c>
      <c r="D7" s="178">
        <v>0</v>
      </c>
      <c r="E7" s="10" t="s">
        <v>241</v>
      </c>
      <c r="F7" s="178">
        <v>0</v>
      </c>
      <c r="G7" s="10" t="s">
        <v>241</v>
      </c>
      <c r="H7" s="178">
        <v>43.283518886455703</v>
      </c>
      <c r="I7" s="10" t="s">
        <v>159</v>
      </c>
      <c r="J7" s="178">
        <v>0</v>
      </c>
      <c r="K7" s="10" t="s">
        <v>241</v>
      </c>
      <c r="L7" s="178">
        <v>39.564866507570102</v>
      </c>
      <c r="M7" s="10" t="s">
        <v>159</v>
      </c>
      <c r="N7" s="178">
        <v>33.748434270788202</v>
      </c>
      <c r="O7" s="10" t="s">
        <v>159</v>
      </c>
      <c r="P7" s="178">
        <v>19.169148295453201</v>
      </c>
      <c r="Q7" s="10" t="s">
        <v>159</v>
      </c>
      <c r="R7" s="178">
        <v>19.022529964709701</v>
      </c>
      <c r="S7" s="10" t="s">
        <v>159</v>
      </c>
    </row>
    <row r="8" spans="1:19" x14ac:dyDescent="0.25">
      <c r="A8" s="12" t="s">
        <v>171</v>
      </c>
      <c r="B8" s="178">
        <v>0</v>
      </c>
      <c r="C8" s="10" t="s">
        <v>241</v>
      </c>
      <c r="D8" s="178">
        <v>0</v>
      </c>
      <c r="E8" s="10" t="s">
        <v>241</v>
      </c>
      <c r="F8" s="178">
        <v>0</v>
      </c>
      <c r="G8" s="10" t="s">
        <v>241</v>
      </c>
      <c r="H8" s="178">
        <v>46.061331702357897</v>
      </c>
      <c r="I8" s="10" t="s">
        <v>159</v>
      </c>
      <c r="J8" s="178">
        <v>0</v>
      </c>
      <c r="K8" s="10" t="s">
        <v>241</v>
      </c>
      <c r="L8" s="178">
        <v>36.288337251349702</v>
      </c>
      <c r="M8" s="10" t="s">
        <v>159</v>
      </c>
      <c r="N8" s="178">
        <v>15.1579381013727</v>
      </c>
      <c r="O8" s="10" t="s">
        <v>159</v>
      </c>
      <c r="P8" s="178">
        <v>21.8502843889435</v>
      </c>
      <c r="Q8" s="10" t="s">
        <v>159</v>
      </c>
      <c r="R8" s="178">
        <v>15.0528300997993</v>
      </c>
      <c r="S8" s="10" t="s">
        <v>159</v>
      </c>
    </row>
    <row r="9" spans="1:19" x14ac:dyDescent="0.25">
      <c r="A9" s="12" t="s">
        <v>172</v>
      </c>
      <c r="B9" s="178">
        <v>0</v>
      </c>
      <c r="C9" s="10" t="s">
        <v>241</v>
      </c>
      <c r="D9" s="178">
        <v>0</v>
      </c>
      <c r="E9" s="10" t="s">
        <v>241</v>
      </c>
      <c r="F9" s="178">
        <v>0</v>
      </c>
      <c r="G9" s="10" t="s">
        <v>241</v>
      </c>
      <c r="H9" s="178">
        <v>42.903079876267</v>
      </c>
      <c r="I9" s="10" t="s">
        <v>159</v>
      </c>
      <c r="J9" s="178">
        <v>0</v>
      </c>
      <c r="K9" s="10" t="s">
        <v>241</v>
      </c>
      <c r="L9" s="178">
        <v>36.488066247033302</v>
      </c>
      <c r="M9" s="10" t="s">
        <v>159</v>
      </c>
      <c r="N9" s="178">
        <v>0</v>
      </c>
      <c r="O9" s="10" t="s">
        <v>179</v>
      </c>
      <c r="P9" s="178">
        <v>21.162190498310999</v>
      </c>
      <c r="Q9" s="10" t="s">
        <v>159</v>
      </c>
      <c r="R9" s="178">
        <v>10.670181428374001</v>
      </c>
      <c r="S9" s="10" t="s">
        <v>181</v>
      </c>
    </row>
    <row r="10" spans="1:19" x14ac:dyDescent="0.25">
      <c r="A10" s="12" t="s">
        <v>173</v>
      </c>
      <c r="B10" s="178">
        <v>0</v>
      </c>
      <c r="C10" s="10" t="s">
        <v>241</v>
      </c>
      <c r="D10" s="178">
        <v>0</v>
      </c>
      <c r="E10" s="10" t="s">
        <v>241</v>
      </c>
      <c r="F10" s="178">
        <v>0</v>
      </c>
      <c r="G10" s="10" t="s">
        <v>241</v>
      </c>
      <c r="H10" s="178">
        <v>51.848399010362499</v>
      </c>
      <c r="I10" s="10" t="s">
        <v>159</v>
      </c>
      <c r="J10" s="178">
        <v>0</v>
      </c>
      <c r="K10" s="10" t="s">
        <v>241</v>
      </c>
      <c r="L10" s="178">
        <v>30.839701645413498</v>
      </c>
      <c r="M10" s="10" t="s">
        <v>159</v>
      </c>
      <c r="N10" s="178">
        <v>0</v>
      </c>
      <c r="O10" s="10" t="s">
        <v>179</v>
      </c>
      <c r="P10" s="178">
        <v>19.314268995214299</v>
      </c>
      <c r="Q10" s="10" t="s">
        <v>159</v>
      </c>
      <c r="R10" s="178">
        <v>12.0017712710677</v>
      </c>
      <c r="S10" s="10" t="s">
        <v>181</v>
      </c>
    </row>
    <row r="11" spans="1:19" x14ac:dyDescent="0.25">
      <c r="A11" s="12" t="s">
        <v>174</v>
      </c>
      <c r="B11" s="178">
        <v>0</v>
      </c>
      <c r="C11" s="10" t="s">
        <v>241</v>
      </c>
      <c r="D11" s="178">
        <v>0</v>
      </c>
      <c r="E11" s="10" t="s">
        <v>241</v>
      </c>
      <c r="F11" s="178">
        <v>0</v>
      </c>
      <c r="G11" s="10" t="s">
        <v>241</v>
      </c>
      <c r="H11" s="178">
        <v>50.651541258039003</v>
      </c>
      <c r="I11" s="10" t="s">
        <v>159</v>
      </c>
      <c r="J11" s="178">
        <v>0</v>
      </c>
      <c r="K11" s="10" t="s">
        <v>241</v>
      </c>
      <c r="L11" s="178">
        <v>28.336160951450701</v>
      </c>
      <c r="M11" s="10" t="s">
        <v>159</v>
      </c>
      <c r="N11" s="178">
        <v>0</v>
      </c>
      <c r="O11" s="10" t="s">
        <v>179</v>
      </c>
      <c r="P11" s="178">
        <v>19.196598249869002</v>
      </c>
      <c r="Q11" s="10" t="s">
        <v>159</v>
      </c>
      <c r="R11" s="178">
        <v>11.747452999675</v>
      </c>
      <c r="S11" s="10" t="s">
        <v>181</v>
      </c>
    </row>
    <row r="12" spans="1:19" x14ac:dyDescent="0.25">
      <c r="A12" s="12" t="s">
        <v>175</v>
      </c>
      <c r="B12" s="178">
        <v>0</v>
      </c>
      <c r="C12" s="10" t="s">
        <v>241</v>
      </c>
      <c r="D12" s="178">
        <v>0</v>
      </c>
      <c r="E12" s="10" t="s">
        <v>241</v>
      </c>
      <c r="F12" s="178">
        <v>0</v>
      </c>
      <c r="G12" s="10" t="s">
        <v>241</v>
      </c>
      <c r="H12" s="178">
        <v>0</v>
      </c>
      <c r="I12" s="10" t="s">
        <v>379</v>
      </c>
      <c r="J12" s="178">
        <v>0</v>
      </c>
      <c r="K12" s="10" t="s">
        <v>241</v>
      </c>
      <c r="L12" s="178">
        <v>25.6704588158929</v>
      </c>
      <c r="M12" s="10" t="s">
        <v>159</v>
      </c>
      <c r="N12" s="178">
        <v>0</v>
      </c>
      <c r="O12" s="10" t="s">
        <v>179</v>
      </c>
      <c r="P12" s="178">
        <v>17.577714072944001</v>
      </c>
      <c r="Q12" s="10" t="s">
        <v>159</v>
      </c>
      <c r="R12" s="178">
        <v>2.34796899357621</v>
      </c>
      <c r="S12" s="10" t="s">
        <v>181</v>
      </c>
    </row>
    <row r="13" spans="1:19" x14ac:dyDescent="0.25">
      <c r="A13" s="12" t="s">
        <v>176</v>
      </c>
      <c r="B13" s="178">
        <v>0</v>
      </c>
      <c r="C13" s="10" t="s">
        <v>241</v>
      </c>
      <c r="D13" s="178">
        <v>0</v>
      </c>
      <c r="E13" s="10" t="s">
        <v>241</v>
      </c>
      <c r="F13" s="178">
        <v>0</v>
      </c>
      <c r="G13" s="10" t="s">
        <v>241</v>
      </c>
      <c r="H13" s="178">
        <v>0</v>
      </c>
      <c r="I13" s="10" t="s">
        <v>179</v>
      </c>
      <c r="J13" s="178">
        <v>0</v>
      </c>
      <c r="K13" s="10" t="s">
        <v>241</v>
      </c>
      <c r="L13" s="178">
        <v>18.380107357657501</v>
      </c>
      <c r="M13" s="10" t="s">
        <v>159</v>
      </c>
      <c r="N13" s="178">
        <v>0</v>
      </c>
      <c r="O13" s="10" t="s">
        <v>179</v>
      </c>
      <c r="P13" s="178">
        <v>16.459027138697799</v>
      </c>
      <c r="Q13" s="10" t="s">
        <v>159</v>
      </c>
      <c r="R13" s="178">
        <v>2.0577224412693802</v>
      </c>
      <c r="S13" s="10" t="s">
        <v>181</v>
      </c>
    </row>
    <row r="14" spans="1:19" x14ac:dyDescent="0.25">
      <c r="A14" s="12" t="s">
        <v>177</v>
      </c>
      <c r="B14" s="178">
        <v>0</v>
      </c>
      <c r="C14" s="10" t="s">
        <v>241</v>
      </c>
      <c r="D14" s="178">
        <v>0</v>
      </c>
      <c r="E14" s="10" t="s">
        <v>241</v>
      </c>
      <c r="F14" s="178">
        <v>0</v>
      </c>
      <c r="G14" s="10" t="s">
        <v>241</v>
      </c>
      <c r="H14" s="178">
        <v>0</v>
      </c>
      <c r="I14" s="10" t="s">
        <v>179</v>
      </c>
      <c r="J14" s="178">
        <v>0</v>
      </c>
      <c r="K14" s="10" t="s">
        <v>241</v>
      </c>
      <c r="L14" s="178">
        <v>18.9355558879729</v>
      </c>
      <c r="M14" s="10" t="s">
        <v>159</v>
      </c>
      <c r="N14" s="178">
        <v>0</v>
      </c>
      <c r="O14" s="10" t="s">
        <v>179</v>
      </c>
      <c r="P14" s="178">
        <v>15.0695221972209</v>
      </c>
      <c r="Q14" s="10" t="s">
        <v>159</v>
      </c>
      <c r="R14" s="178">
        <v>1.93376704203189</v>
      </c>
      <c r="S14" s="10" t="s">
        <v>181</v>
      </c>
    </row>
    <row r="15" spans="1:19" x14ac:dyDescent="0.25">
      <c r="A15" s="12" t="s">
        <v>178</v>
      </c>
      <c r="B15" s="178">
        <v>0</v>
      </c>
      <c r="C15" s="10" t="s">
        <v>241</v>
      </c>
      <c r="D15" s="178">
        <v>0</v>
      </c>
      <c r="E15" s="10" t="s">
        <v>241</v>
      </c>
      <c r="F15" s="178">
        <v>0</v>
      </c>
      <c r="G15" s="10" t="s">
        <v>241</v>
      </c>
      <c r="H15" s="178">
        <v>0</v>
      </c>
      <c r="I15" s="10" t="s">
        <v>179</v>
      </c>
      <c r="J15" s="178">
        <v>0</v>
      </c>
      <c r="K15" s="10" t="s">
        <v>241</v>
      </c>
      <c r="L15" s="178">
        <v>16.409565773775402</v>
      </c>
      <c r="M15" s="10" t="s">
        <v>159</v>
      </c>
      <c r="N15" s="178">
        <v>0</v>
      </c>
      <c r="O15" s="10" t="s">
        <v>179</v>
      </c>
      <c r="P15" s="178">
        <v>14.988751386732901</v>
      </c>
      <c r="Q15" s="10" t="s">
        <v>159</v>
      </c>
      <c r="R15" s="178">
        <v>1.86547602375127</v>
      </c>
      <c r="S15" s="10" t="s">
        <v>181</v>
      </c>
    </row>
    <row r="16" spans="1:19" x14ac:dyDescent="0.25">
      <c r="A16" s="12" t="s">
        <v>182</v>
      </c>
      <c r="B16" s="178">
        <v>0</v>
      </c>
      <c r="C16" s="10" t="s">
        <v>241</v>
      </c>
      <c r="D16" s="178">
        <v>0</v>
      </c>
      <c r="E16" s="10" t="s">
        <v>241</v>
      </c>
      <c r="F16" s="178">
        <v>0</v>
      </c>
      <c r="G16" s="10" t="s">
        <v>241</v>
      </c>
      <c r="H16" s="178">
        <v>0</v>
      </c>
      <c r="I16" s="10" t="s">
        <v>179</v>
      </c>
      <c r="J16" s="178">
        <v>0</v>
      </c>
      <c r="K16" s="10" t="s">
        <v>241</v>
      </c>
      <c r="L16" s="178">
        <v>0</v>
      </c>
      <c r="M16" s="10" t="s">
        <v>284</v>
      </c>
      <c r="N16" s="178">
        <v>0</v>
      </c>
      <c r="O16" s="10" t="s">
        <v>179</v>
      </c>
      <c r="P16" s="178">
        <v>14.9710231719995</v>
      </c>
      <c r="Q16" s="10" t="s">
        <v>159</v>
      </c>
      <c r="R16" s="178">
        <v>1.47238573754201</v>
      </c>
      <c r="S16" s="10" t="s">
        <v>181</v>
      </c>
    </row>
    <row r="17" spans="1:19" x14ac:dyDescent="0.25">
      <c r="A17" s="12" t="s">
        <v>183</v>
      </c>
      <c r="B17" s="178">
        <v>0</v>
      </c>
      <c r="C17" s="10" t="s">
        <v>241</v>
      </c>
      <c r="D17" s="178">
        <v>0</v>
      </c>
      <c r="E17" s="10" t="s">
        <v>241</v>
      </c>
      <c r="F17" s="178">
        <v>0</v>
      </c>
      <c r="G17" s="10" t="s">
        <v>241</v>
      </c>
      <c r="H17" s="178">
        <v>0</v>
      </c>
      <c r="I17" s="10" t="s">
        <v>179</v>
      </c>
      <c r="J17" s="178">
        <v>0</v>
      </c>
      <c r="K17" s="10" t="s">
        <v>241</v>
      </c>
      <c r="L17" s="178">
        <v>0</v>
      </c>
      <c r="M17" s="10" t="s">
        <v>241</v>
      </c>
      <c r="N17" s="178">
        <v>0</v>
      </c>
      <c r="O17" s="10" t="s">
        <v>179</v>
      </c>
      <c r="P17" s="178">
        <v>14.7093801075388</v>
      </c>
      <c r="Q17" s="10" t="s">
        <v>159</v>
      </c>
      <c r="R17" s="178">
        <v>1.45314708327963</v>
      </c>
      <c r="S17" s="10" t="s">
        <v>181</v>
      </c>
    </row>
    <row r="18" spans="1:19" x14ac:dyDescent="0.25">
      <c r="A18" s="12" t="s">
        <v>184</v>
      </c>
      <c r="B18" s="178">
        <v>0</v>
      </c>
      <c r="C18" s="10" t="s">
        <v>241</v>
      </c>
      <c r="D18" s="178">
        <v>0</v>
      </c>
      <c r="E18" s="10" t="s">
        <v>241</v>
      </c>
      <c r="F18" s="178">
        <v>0</v>
      </c>
      <c r="G18" s="10" t="s">
        <v>241</v>
      </c>
      <c r="H18" s="178">
        <v>0</v>
      </c>
      <c r="I18" s="10" t="s">
        <v>179</v>
      </c>
      <c r="J18" s="178">
        <v>0</v>
      </c>
      <c r="K18" s="10" t="s">
        <v>241</v>
      </c>
      <c r="L18" s="178">
        <v>0</v>
      </c>
      <c r="M18" s="10" t="s">
        <v>241</v>
      </c>
      <c r="N18" s="178">
        <v>0</v>
      </c>
      <c r="O18" s="10" t="s">
        <v>179</v>
      </c>
      <c r="P18" s="178">
        <v>13.777090638565999</v>
      </c>
      <c r="Q18" s="10" t="s">
        <v>159</v>
      </c>
      <c r="R18" s="178">
        <v>1.3683423238061501</v>
      </c>
      <c r="S18" s="10" t="s">
        <v>181</v>
      </c>
    </row>
    <row r="19" spans="1:19" x14ac:dyDescent="0.25">
      <c r="A19" s="12" t="s">
        <v>185</v>
      </c>
      <c r="B19" s="178">
        <v>0</v>
      </c>
      <c r="C19" s="10" t="s">
        <v>241</v>
      </c>
      <c r="D19" s="178">
        <v>0</v>
      </c>
      <c r="E19" s="10" t="s">
        <v>241</v>
      </c>
      <c r="F19" s="178">
        <v>0</v>
      </c>
      <c r="G19" s="10" t="s">
        <v>241</v>
      </c>
      <c r="H19" s="178">
        <v>0</v>
      </c>
      <c r="I19" s="10" t="s">
        <v>179</v>
      </c>
      <c r="J19" s="178">
        <v>0</v>
      </c>
      <c r="K19" s="10" t="s">
        <v>241</v>
      </c>
      <c r="L19" s="178">
        <v>0</v>
      </c>
      <c r="M19" s="10" t="s">
        <v>241</v>
      </c>
      <c r="N19" s="178">
        <v>0</v>
      </c>
      <c r="O19" s="10" t="s">
        <v>179</v>
      </c>
      <c r="P19" s="178">
        <v>13.4199903735524</v>
      </c>
      <c r="Q19" s="10" t="s">
        <v>159</v>
      </c>
      <c r="R19" s="178">
        <v>1.34283761703141</v>
      </c>
      <c r="S19" s="10" t="s">
        <v>181</v>
      </c>
    </row>
    <row r="20" spans="1:19" x14ac:dyDescent="0.25">
      <c r="A20" s="12" t="s">
        <v>186</v>
      </c>
      <c r="B20" s="178">
        <v>0</v>
      </c>
      <c r="C20" s="10" t="s">
        <v>241</v>
      </c>
      <c r="D20" s="178">
        <v>0</v>
      </c>
      <c r="E20" s="10" t="s">
        <v>241</v>
      </c>
      <c r="F20" s="178">
        <v>0</v>
      </c>
      <c r="G20" s="10" t="s">
        <v>241</v>
      </c>
      <c r="H20" s="178">
        <v>0</v>
      </c>
      <c r="I20" s="10" t="s">
        <v>179</v>
      </c>
      <c r="J20" s="178">
        <v>0</v>
      </c>
      <c r="K20" s="10" t="s">
        <v>241</v>
      </c>
      <c r="L20" s="178">
        <v>0</v>
      </c>
      <c r="M20" s="10" t="s">
        <v>241</v>
      </c>
      <c r="N20" s="178">
        <v>0</v>
      </c>
      <c r="O20" s="10" t="s">
        <v>179</v>
      </c>
      <c r="P20" s="178">
        <v>13.700880485764101</v>
      </c>
      <c r="Q20" s="10" t="s">
        <v>159</v>
      </c>
      <c r="R20" s="178">
        <v>1.3847903896912499</v>
      </c>
      <c r="S20" s="10" t="s">
        <v>181</v>
      </c>
    </row>
    <row r="21" spans="1:19" x14ac:dyDescent="0.25">
      <c r="A21" s="12" t="s">
        <v>188</v>
      </c>
      <c r="B21" s="178">
        <v>0</v>
      </c>
      <c r="C21" s="10" t="s">
        <v>241</v>
      </c>
      <c r="D21" s="178">
        <v>0</v>
      </c>
      <c r="E21" s="10" t="s">
        <v>241</v>
      </c>
      <c r="F21" s="178">
        <v>0</v>
      </c>
      <c r="G21" s="10" t="s">
        <v>241</v>
      </c>
      <c r="H21" s="178">
        <v>0</v>
      </c>
      <c r="I21" s="10" t="s">
        <v>179</v>
      </c>
      <c r="J21" s="178">
        <v>0</v>
      </c>
      <c r="K21" s="10" t="s">
        <v>241</v>
      </c>
      <c r="L21" s="178">
        <v>0</v>
      </c>
      <c r="M21" s="10" t="s">
        <v>241</v>
      </c>
      <c r="N21" s="178">
        <v>0</v>
      </c>
      <c r="O21" s="10" t="s">
        <v>179</v>
      </c>
      <c r="P21" s="178">
        <v>13.7874123964415</v>
      </c>
      <c r="Q21" s="10" t="s">
        <v>159</v>
      </c>
      <c r="R21" s="178">
        <v>1.4088001052839101</v>
      </c>
      <c r="S21" s="10" t="s">
        <v>181</v>
      </c>
    </row>
    <row r="22" spans="1:19" x14ac:dyDescent="0.25">
      <c r="A22" s="12" t="s">
        <v>189</v>
      </c>
      <c r="B22" s="178">
        <v>0</v>
      </c>
      <c r="C22" s="10" t="s">
        <v>241</v>
      </c>
      <c r="D22" s="178">
        <v>0</v>
      </c>
      <c r="E22" s="10" t="s">
        <v>241</v>
      </c>
      <c r="F22" s="178">
        <v>0</v>
      </c>
      <c r="G22" s="10" t="s">
        <v>241</v>
      </c>
      <c r="H22" s="178">
        <v>0</v>
      </c>
      <c r="I22" s="10" t="s">
        <v>179</v>
      </c>
      <c r="J22" s="178">
        <v>0</v>
      </c>
      <c r="K22" s="10" t="s">
        <v>241</v>
      </c>
      <c r="L22" s="178">
        <v>0</v>
      </c>
      <c r="M22" s="10" t="s">
        <v>241</v>
      </c>
      <c r="N22" s="178">
        <v>0</v>
      </c>
      <c r="O22" s="10" t="s">
        <v>179</v>
      </c>
      <c r="P22" s="178">
        <v>11.4880299628578</v>
      </c>
      <c r="Q22" s="10" t="s">
        <v>159</v>
      </c>
      <c r="R22" s="178">
        <v>1.1842625797512401</v>
      </c>
      <c r="S22" s="10" t="s">
        <v>181</v>
      </c>
    </row>
    <row r="23" spans="1:19" x14ac:dyDescent="0.25">
      <c r="A23" s="12" t="s">
        <v>190</v>
      </c>
      <c r="B23" s="178">
        <v>0</v>
      </c>
      <c r="C23" s="10" t="s">
        <v>241</v>
      </c>
      <c r="D23" s="178">
        <v>0</v>
      </c>
      <c r="E23" s="10" t="s">
        <v>241</v>
      </c>
      <c r="F23" s="178">
        <v>0</v>
      </c>
      <c r="G23" s="10" t="s">
        <v>241</v>
      </c>
      <c r="H23" s="178">
        <v>0</v>
      </c>
      <c r="I23" s="10" t="s">
        <v>179</v>
      </c>
      <c r="J23" s="178">
        <v>0</v>
      </c>
      <c r="K23" s="10" t="s">
        <v>241</v>
      </c>
      <c r="L23" s="178">
        <v>0</v>
      </c>
      <c r="M23" s="10" t="s">
        <v>241</v>
      </c>
      <c r="N23" s="178">
        <v>0</v>
      </c>
      <c r="O23" s="10" t="s">
        <v>179</v>
      </c>
      <c r="P23" s="178">
        <v>13.918779438743099</v>
      </c>
      <c r="Q23" s="10" t="s">
        <v>159</v>
      </c>
      <c r="R23" s="178">
        <v>1.44988687480642</v>
      </c>
      <c r="S23" s="10" t="s">
        <v>181</v>
      </c>
    </row>
    <row r="24" spans="1:19" x14ac:dyDescent="0.25">
      <c r="A24" s="12" t="s">
        <v>191</v>
      </c>
      <c r="B24" s="178">
        <v>0</v>
      </c>
      <c r="C24" s="10" t="s">
        <v>241</v>
      </c>
      <c r="D24" s="178">
        <v>0</v>
      </c>
      <c r="E24" s="10" t="s">
        <v>241</v>
      </c>
      <c r="F24" s="178">
        <v>0</v>
      </c>
      <c r="G24" s="10" t="s">
        <v>241</v>
      </c>
      <c r="H24" s="178">
        <v>0</v>
      </c>
      <c r="I24" s="10" t="s">
        <v>179</v>
      </c>
      <c r="J24" s="178">
        <v>0</v>
      </c>
      <c r="K24" s="10" t="s">
        <v>241</v>
      </c>
      <c r="L24" s="178">
        <v>0</v>
      </c>
      <c r="M24" s="10" t="s">
        <v>241</v>
      </c>
      <c r="N24" s="178">
        <v>0</v>
      </c>
      <c r="O24" s="10" t="s">
        <v>179</v>
      </c>
      <c r="P24" s="178">
        <v>13.228540281835601</v>
      </c>
      <c r="Q24" s="10" t="s">
        <v>159</v>
      </c>
      <c r="R24" s="178">
        <v>1.39677366081984</v>
      </c>
      <c r="S24" s="10" t="s">
        <v>181</v>
      </c>
    </row>
    <row r="25" spans="1:19" x14ac:dyDescent="0.25">
      <c r="A25" s="12" t="s">
        <v>192</v>
      </c>
      <c r="B25" s="178">
        <v>0</v>
      </c>
      <c r="C25" s="10" t="s">
        <v>241</v>
      </c>
      <c r="D25" s="178">
        <v>0</v>
      </c>
      <c r="E25" s="10" t="s">
        <v>241</v>
      </c>
      <c r="F25" s="178">
        <v>0</v>
      </c>
      <c r="G25" s="10" t="s">
        <v>241</v>
      </c>
      <c r="H25" s="178">
        <v>0</v>
      </c>
      <c r="I25" s="10" t="s">
        <v>179</v>
      </c>
      <c r="J25" s="178">
        <v>0</v>
      </c>
      <c r="K25" s="10" t="s">
        <v>241</v>
      </c>
      <c r="L25" s="178">
        <v>0</v>
      </c>
      <c r="M25" s="10" t="s">
        <v>241</v>
      </c>
      <c r="N25" s="178">
        <v>0</v>
      </c>
      <c r="O25" s="10" t="s">
        <v>179</v>
      </c>
      <c r="P25" s="178">
        <v>13.3033544394474</v>
      </c>
      <c r="Q25" s="10" t="s">
        <v>159</v>
      </c>
      <c r="R25" s="178">
        <v>1.4193719967053899</v>
      </c>
      <c r="S25" s="10" t="s">
        <v>181</v>
      </c>
    </row>
    <row r="26" spans="1:19" x14ac:dyDescent="0.25">
      <c r="A26" s="12" t="s">
        <v>193</v>
      </c>
      <c r="B26" s="178">
        <v>0</v>
      </c>
      <c r="C26" s="10" t="s">
        <v>241</v>
      </c>
      <c r="D26" s="178">
        <v>0</v>
      </c>
      <c r="E26" s="10" t="s">
        <v>241</v>
      </c>
      <c r="F26" s="178">
        <v>0</v>
      </c>
      <c r="G26" s="10" t="s">
        <v>241</v>
      </c>
      <c r="H26" s="178">
        <v>0</v>
      </c>
      <c r="I26" s="10" t="s">
        <v>179</v>
      </c>
      <c r="J26" s="178">
        <v>0</v>
      </c>
      <c r="K26" s="10" t="s">
        <v>241</v>
      </c>
      <c r="L26" s="178">
        <v>0</v>
      </c>
      <c r="M26" s="10" t="s">
        <v>241</v>
      </c>
      <c r="N26" s="178">
        <v>0</v>
      </c>
      <c r="O26" s="10" t="s">
        <v>179</v>
      </c>
      <c r="P26" s="178">
        <v>13.9042060171328</v>
      </c>
      <c r="Q26" s="10" t="s">
        <v>159</v>
      </c>
      <c r="R26" s="178">
        <v>1.48625411784824</v>
      </c>
      <c r="S26" s="10" t="s">
        <v>181</v>
      </c>
    </row>
    <row r="27" spans="1:19" x14ac:dyDescent="0.25">
      <c r="A27" s="12" t="s">
        <v>194</v>
      </c>
      <c r="B27" s="178">
        <v>0</v>
      </c>
      <c r="C27" s="10" t="s">
        <v>241</v>
      </c>
      <c r="D27" s="178">
        <v>0</v>
      </c>
      <c r="E27" s="10" t="s">
        <v>241</v>
      </c>
      <c r="F27" s="178">
        <v>0</v>
      </c>
      <c r="G27" s="10" t="s">
        <v>241</v>
      </c>
      <c r="H27" s="178">
        <v>0</v>
      </c>
      <c r="I27" s="10" t="s">
        <v>179</v>
      </c>
      <c r="J27" s="178">
        <v>0</v>
      </c>
      <c r="K27" s="10" t="s">
        <v>241</v>
      </c>
      <c r="L27" s="178">
        <v>0</v>
      </c>
      <c r="M27" s="10" t="s">
        <v>241</v>
      </c>
      <c r="N27" s="178">
        <v>0</v>
      </c>
      <c r="O27" s="10" t="s">
        <v>179</v>
      </c>
      <c r="P27" s="178">
        <v>11.852796379584101</v>
      </c>
      <c r="Q27" s="10" t="s">
        <v>159</v>
      </c>
      <c r="R27" s="178">
        <v>1.2606250931546801</v>
      </c>
      <c r="S27" s="10" t="s">
        <v>181</v>
      </c>
    </row>
    <row r="28" spans="1:19" x14ac:dyDescent="0.25">
      <c r="A28" s="12" t="s">
        <v>196</v>
      </c>
      <c r="B28" s="178">
        <v>0</v>
      </c>
      <c r="C28" s="10" t="s">
        <v>241</v>
      </c>
      <c r="D28" s="178">
        <v>0</v>
      </c>
      <c r="E28" s="10" t="s">
        <v>241</v>
      </c>
      <c r="F28" s="178">
        <v>0</v>
      </c>
      <c r="G28" s="10" t="s">
        <v>241</v>
      </c>
      <c r="H28" s="178">
        <v>0</v>
      </c>
      <c r="I28" s="10" t="s">
        <v>179</v>
      </c>
      <c r="J28" s="178">
        <v>0</v>
      </c>
      <c r="K28" s="10" t="s">
        <v>241</v>
      </c>
      <c r="L28" s="178">
        <v>0</v>
      </c>
      <c r="M28" s="10" t="s">
        <v>241</v>
      </c>
      <c r="N28" s="178">
        <v>0</v>
      </c>
      <c r="O28" s="10" t="s">
        <v>179</v>
      </c>
      <c r="P28" s="178">
        <v>16.193638606613099</v>
      </c>
      <c r="Q28" s="10" t="s">
        <v>159</v>
      </c>
      <c r="R28" s="178">
        <v>1.7077385767770099</v>
      </c>
      <c r="S28" s="10" t="s">
        <v>181</v>
      </c>
    </row>
    <row r="29" spans="1:19" x14ac:dyDescent="0.25">
      <c r="A29" s="12" t="s">
        <v>197</v>
      </c>
      <c r="B29" s="178">
        <v>0</v>
      </c>
      <c r="C29" s="10" t="s">
        <v>241</v>
      </c>
      <c r="D29" s="178">
        <v>0</v>
      </c>
      <c r="E29" s="10" t="s">
        <v>241</v>
      </c>
      <c r="F29" s="178">
        <v>0</v>
      </c>
      <c r="G29" s="10" t="s">
        <v>241</v>
      </c>
      <c r="H29" s="178">
        <v>0</v>
      </c>
      <c r="I29" s="10" t="s">
        <v>179</v>
      </c>
      <c r="J29" s="178">
        <v>0</v>
      </c>
      <c r="K29" s="10" t="s">
        <v>241</v>
      </c>
      <c r="L29" s="178">
        <v>0</v>
      </c>
      <c r="M29" s="10" t="s">
        <v>241</v>
      </c>
      <c r="N29" s="178">
        <v>0</v>
      </c>
      <c r="O29" s="10" t="s">
        <v>179</v>
      </c>
      <c r="P29" s="178">
        <v>17.402454430013901</v>
      </c>
      <c r="Q29" s="10" t="s">
        <v>159</v>
      </c>
      <c r="R29" s="178">
        <v>1.81521789907367</v>
      </c>
      <c r="S29" s="10" t="s">
        <v>181</v>
      </c>
    </row>
    <row r="30" spans="1:19" x14ac:dyDescent="0.25">
      <c r="A30" s="12" t="s">
        <v>199</v>
      </c>
      <c r="B30" s="178">
        <v>0</v>
      </c>
      <c r="C30" s="10" t="s">
        <v>241</v>
      </c>
      <c r="D30" s="178">
        <v>0</v>
      </c>
      <c r="E30" s="10" t="s">
        <v>241</v>
      </c>
      <c r="F30" s="178">
        <v>0</v>
      </c>
      <c r="G30" s="10" t="s">
        <v>241</v>
      </c>
      <c r="H30" s="178">
        <v>0</v>
      </c>
      <c r="I30" s="10" t="s">
        <v>179</v>
      </c>
      <c r="J30" s="178">
        <v>0</v>
      </c>
      <c r="K30" s="10" t="s">
        <v>241</v>
      </c>
      <c r="L30" s="178">
        <v>0</v>
      </c>
      <c r="M30" s="10" t="s">
        <v>241</v>
      </c>
      <c r="N30" s="178">
        <v>0</v>
      </c>
      <c r="O30" s="10" t="s">
        <v>179</v>
      </c>
      <c r="P30" s="178">
        <v>17.405630653623898</v>
      </c>
      <c r="Q30" s="10" t="s">
        <v>159</v>
      </c>
      <c r="R30" s="178">
        <v>1.79708911544766</v>
      </c>
      <c r="S30" s="10" t="s">
        <v>181</v>
      </c>
    </row>
    <row r="31" spans="1:19" x14ac:dyDescent="0.25">
      <c r="A31" s="12" t="s">
        <v>200</v>
      </c>
      <c r="B31" s="178">
        <v>0</v>
      </c>
      <c r="C31" s="10" t="s">
        <v>241</v>
      </c>
      <c r="D31" s="178">
        <v>0</v>
      </c>
      <c r="E31" s="10" t="s">
        <v>241</v>
      </c>
      <c r="F31" s="178">
        <v>0</v>
      </c>
      <c r="G31" s="10" t="s">
        <v>241</v>
      </c>
      <c r="H31" s="178">
        <v>0</v>
      </c>
      <c r="I31" s="10" t="s">
        <v>179</v>
      </c>
      <c r="J31" s="178">
        <v>0</v>
      </c>
      <c r="K31" s="10" t="s">
        <v>241</v>
      </c>
      <c r="L31" s="178">
        <v>0</v>
      </c>
      <c r="M31" s="10" t="s">
        <v>241</v>
      </c>
      <c r="N31" s="178">
        <v>0</v>
      </c>
      <c r="O31" s="10" t="s">
        <v>179</v>
      </c>
      <c r="P31" s="178">
        <v>15.891373179865599</v>
      </c>
      <c r="Q31" s="10" t="s">
        <v>159</v>
      </c>
      <c r="R31" s="178">
        <v>1.6291764973026901</v>
      </c>
      <c r="S31" s="10" t="s">
        <v>181</v>
      </c>
    </row>
    <row r="32" spans="1:19" x14ac:dyDescent="0.25">
      <c r="A32" s="15" t="s">
        <v>203</v>
      </c>
      <c r="B32" s="179">
        <v>0</v>
      </c>
      <c r="C32" s="14" t="s">
        <v>241</v>
      </c>
      <c r="D32" s="179">
        <v>0</v>
      </c>
      <c r="E32" s="14" t="s">
        <v>241</v>
      </c>
      <c r="F32" s="179">
        <v>0</v>
      </c>
      <c r="G32" s="14" t="s">
        <v>241</v>
      </c>
      <c r="H32" s="179">
        <v>0</v>
      </c>
      <c r="I32" s="14" t="s">
        <v>179</v>
      </c>
      <c r="J32" s="179">
        <v>0</v>
      </c>
      <c r="K32" s="14" t="s">
        <v>241</v>
      </c>
      <c r="L32" s="179">
        <v>0</v>
      </c>
      <c r="M32" s="14" t="s">
        <v>241</v>
      </c>
      <c r="N32" s="179">
        <v>0</v>
      </c>
      <c r="O32" s="14" t="s">
        <v>179</v>
      </c>
      <c r="P32" s="179">
        <v>14.3334937670164</v>
      </c>
      <c r="Q32" s="14" t="s">
        <v>159</v>
      </c>
      <c r="R32" s="179">
        <v>1.46765765055755</v>
      </c>
      <c r="S32" s="14" t="s">
        <v>181</v>
      </c>
    </row>
    <row r="34" spans="1:2" x14ac:dyDescent="0.25">
      <c r="A34" s="16" t="s">
        <v>204</v>
      </c>
      <c r="B34" s="16" t="s">
        <v>218</v>
      </c>
    </row>
    <row r="36" spans="1:2" x14ac:dyDescent="0.25">
      <c r="B36" s="16" t="s">
        <v>380</v>
      </c>
    </row>
    <row r="37" spans="1:2" x14ac:dyDescent="0.25">
      <c r="B37" s="16" t="s">
        <v>388</v>
      </c>
    </row>
    <row r="39" spans="1:2" x14ac:dyDescent="0.25">
      <c r="B39" s="16" t="s">
        <v>210</v>
      </c>
    </row>
    <row r="40" spans="1:2" x14ac:dyDescent="0.25">
      <c r="B40" s="16" t="s">
        <v>244</v>
      </c>
    </row>
    <row r="41" spans="1:2" x14ac:dyDescent="0.25">
      <c r="B41" s="16" t="s">
        <v>212</v>
      </c>
    </row>
    <row r="44" spans="1:2" x14ac:dyDescent="0.25">
      <c r="A44" s="17" t="str">
        <f>HYPERLINK("#'MINOR_GAMING 6'!A2", "&lt;&lt;&lt; Previous table")</f>
        <v>&lt;&lt;&lt; Previous table</v>
      </c>
    </row>
    <row r="45" spans="1:2" x14ac:dyDescent="0.25">
      <c r="A45" s="17" t="str">
        <f>HYPERLINK("#'MINOR_GAMING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S45"/>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HYPERLINK("#'INDEX'!B88", "Link to index")</f>
        <v>Link to index</v>
      </c>
    </row>
    <row r="2" spans="1:19" ht="15.75" customHeight="1" x14ac:dyDescent="0.25">
      <c r="A2" s="287" t="s">
        <v>391</v>
      </c>
      <c r="B2" s="286"/>
      <c r="C2" s="286"/>
      <c r="D2" s="286"/>
      <c r="E2" s="286"/>
      <c r="F2" s="286"/>
      <c r="G2" s="286"/>
      <c r="H2" s="286"/>
      <c r="I2" s="286"/>
      <c r="J2" s="286"/>
      <c r="K2" s="286"/>
      <c r="L2" s="286"/>
      <c r="M2" s="286"/>
      <c r="N2" s="286"/>
      <c r="O2" s="286"/>
      <c r="P2" s="286"/>
      <c r="Q2" s="286"/>
      <c r="R2" s="286"/>
      <c r="S2" s="286"/>
    </row>
    <row r="3" spans="1:19" ht="15.75" customHeight="1" x14ac:dyDescent="0.25">
      <c r="A3" s="287" t="s">
        <v>106</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180">
        <v>0</v>
      </c>
      <c r="C7" s="10" t="s">
        <v>241</v>
      </c>
      <c r="D7" s="180">
        <v>0</v>
      </c>
      <c r="E7" s="10" t="s">
        <v>241</v>
      </c>
      <c r="F7" s="180">
        <v>0</v>
      </c>
      <c r="G7" s="10" t="s">
        <v>241</v>
      </c>
      <c r="H7" s="180">
        <v>78.989008441055603</v>
      </c>
      <c r="I7" s="10" t="s">
        <v>159</v>
      </c>
      <c r="J7" s="180">
        <v>0</v>
      </c>
      <c r="K7" s="10" t="s">
        <v>241</v>
      </c>
      <c r="L7" s="180">
        <v>72.202761118704402</v>
      </c>
      <c r="M7" s="10" t="s">
        <v>159</v>
      </c>
      <c r="N7" s="180">
        <v>61.588230995744397</v>
      </c>
      <c r="O7" s="10" t="s">
        <v>159</v>
      </c>
      <c r="P7" s="180">
        <v>34.982183876718203</v>
      </c>
      <c r="Q7" s="10" t="s">
        <v>159</v>
      </c>
      <c r="R7" s="180">
        <v>34.714616986071199</v>
      </c>
      <c r="S7" s="10" t="s">
        <v>159</v>
      </c>
    </row>
    <row r="8" spans="1:19" x14ac:dyDescent="0.25">
      <c r="A8" s="12" t="s">
        <v>171</v>
      </c>
      <c r="B8" s="180">
        <v>0</v>
      </c>
      <c r="C8" s="10" t="s">
        <v>241</v>
      </c>
      <c r="D8" s="180">
        <v>0</v>
      </c>
      <c r="E8" s="10" t="s">
        <v>241</v>
      </c>
      <c r="F8" s="180">
        <v>0</v>
      </c>
      <c r="G8" s="10" t="s">
        <v>241</v>
      </c>
      <c r="H8" s="180">
        <v>80.624751557682401</v>
      </c>
      <c r="I8" s="10" t="s">
        <v>159</v>
      </c>
      <c r="J8" s="180">
        <v>0</v>
      </c>
      <c r="K8" s="10" t="s">
        <v>241</v>
      </c>
      <c r="L8" s="180">
        <v>63.5183149770222</v>
      </c>
      <c r="M8" s="10" t="s">
        <v>159</v>
      </c>
      <c r="N8" s="180">
        <v>26.532124634324099</v>
      </c>
      <c r="O8" s="10" t="s">
        <v>159</v>
      </c>
      <c r="P8" s="180">
        <v>38.246261782159699</v>
      </c>
      <c r="Q8" s="10" t="s">
        <v>159</v>
      </c>
      <c r="R8" s="180">
        <v>26.3481458781662</v>
      </c>
      <c r="S8" s="10" t="s">
        <v>159</v>
      </c>
    </row>
    <row r="9" spans="1:19" x14ac:dyDescent="0.25">
      <c r="A9" s="12" t="s">
        <v>172</v>
      </c>
      <c r="B9" s="180">
        <v>0</v>
      </c>
      <c r="C9" s="10" t="s">
        <v>241</v>
      </c>
      <c r="D9" s="180">
        <v>0</v>
      </c>
      <c r="E9" s="10" t="s">
        <v>241</v>
      </c>
      <c r="F9" s="180">
        <v>0</v>
      </c>
      <c r="G9" s="10" t="s">
        <v>241</v>
      </c>
      <c r="H9" s="180">
        <v>74.087855846031204</v>
      </c>
      <c r="I9" s="10" t="s">
        <v>159</v>
      </c>
      <c r="J9" s="180">
        <v>0</v>
      </c>
      <c r="K9" s="10" t="s">
        <v>241</v>
      </c>
      <c r="L9" s="180">
        <v>63.009989026593402</v>
      </c>
      <c r="M9" s="10" t="s">
        <v>159</v>
      </c>
      <c r="N9" s="180">
        <v>0</v>
      </c>
      <c r="O9" s="10" t="s">
        <v>179</v>
      </c>
      <c r="P9" s="180">
        <v>36.544260308277401</v>
      </c>
      <c r="Q9" s="10" t="s">
        <v>159</v>
      </c>
      <c r="R9" s="180">
        <v>18.425970018848801</v>
      </c>
      <c r="S9" s="10" t="s">
        <v>181</v>
      </c>
    </row>
    <row r="10" spans="1:19" x14ac:dyDescent="0.25">
      <c r="A10" s="12" t="s">
        <v>173</v>
      </c>
      <c r="B10" s="180">
        <v>0</v>
      </c>
      <c r="C10" s="10" t="s">
        <v>241</v>
      </c>
      <c r="D10" s="180">
        <v>0</v>
      </c>
      <c r="E10" s="10" t="s">
        <v>241</v>
      </c>
      <c r="F10" s="180">
        <v>0</v>
      </c>
      <c r="G10" s="10" t="s">
        <v>241</v>
      </c>
      <c r="H10" s="180">
        <v>89.535220380581194</v>
      </c>
      <c r="I10" s="10" t="s">
        <v>159</v>
      </c>
      <c r="J10" s="180">
        <v>0</v>
      </c>
      <c r="K10" s="10" t="s">
        <v>241</v>
      </c>
      <c r="L10" s="180">
        <v>53.2560220951395</v>
      </c>
      <c r="M10" s="10" t="s">
        <v>159</v>
      </c>
      <c r="N10" s="180">
        <v>0</v>
      </c>
      <c r="O10" s="10" t="s">
        <v>179</v>
      </c>
      <c r="P10" s="180">
        <v>33.353148100690902</v>
      </c>
      <c r="Q10" s="10" t="s">
        <v>159</v>
      </c>
      <c r="R10" s="180">
        <v>20.725446806903498</v>
      </c>
      <c r="S10" s="10" t="s">
        <v>181</v>
      </c>
    </row>
    <row r="11" spans="1:19" x14ac:dyDescent="0.25">
      <c r="A11" s="12" t="s">
        <v>174</v>
      </c>
      <c r="B11" s="180">
        <v>0</v>
      </c>
      <c r="C11" s="10" t="s">
        <v>241</v>
      </c>
      <c r="D11" s="180">
        <v>0</v>
      </c>
      <c r="E11" s="10" t="s">
        <v>241</v>
      </c>
      <c r="F11" s="180">
        <v>0</v>
      </c>
      <c r="G11" s="10" t="s">
        <v>241</v>
      </c>
      <c r="H11" s="180">
        <v>86.436332205827497</v>
      </c>
      <c r="I11" s="10" t="s">
        <v>159</v>
      </c>
      <c r="J11" s="180">
        <v>0</v>
      </c>
      <c r="K11" s="10" t="s">
        <v>241</v>
      </c>
      <c r="L11" s="180">
        <v>48.355366107416501</v>
      </c>
      <c r="M11" s="10" t="s">
        <v>159</v>
      </c>
      <c r="N11" s="180">
        <v>0</v>
      </c>
      <c r="O11" s="10" t="s">
        <v>179</v>
      </c>
      <c r="P11" s="180">
        <v>32.758796718434198</v>
      </c>
      <c r="Q11" s="10" t="s">
        <v>159</v>
      </c>
      <c r="R11" s="180">
        <v>20.046907257557599</v>
      </c>
      <c r="S11" s="10" t="s">
        <v>181</v>
      </c>
    </row>
    <row r="12" spans="1:19" x14ac:dyDescent="0.25">
      <c r="A12" s="12" t="s">
        <v>175</v>
      </c>
      <c r="B12" s="180">
        <v>0</v>
      </c>
      <c r="C12" s="10" t="s">
        <v>241</v>
      </c>
      <c r="D12" s="180">
        <v>0</v>
      </c>
      <c r="E12" s="10" t="s">
        <v>241</v>
      </c>
      <c r="F12" s="180">
        <v>0</v>
      </c>
      <c r="G12" s="10" t="s">
        <v>241</v>
      </c>
      <c r="H12" s="180">
        <v>0</v>
      </c>
      <c r="I12" s="10" t="s">
        <v>379</v>
      </c>
      <c r="J12" s="180">
        <v>0</v>
      </c>
      <c r="K12" s="10" t="s">
        <v>241</v>
      </c>
      <c r="L12" s="180">
        <v>42.796427737734902</v>
      </c>
      <c r="M12" s="10" t="s">
        <v>159</v>
      </c>
      <c r="N12" s="180">
        <v>0</v>
      </c>
      <c r="O12" s="10" t="s">
        <v>179</v>
      </c>
      <c r="P12" s="180">
        <v>29.304632827660299</v>
      </c>
      <c r="Q12" s="10" t="s">
        <v>159</v>
      </c>
      <c r="R12" s="180">
        <v>3.9144094028352701</v>
      </c>
      <c r="S12" s="10" t="s">
        <v>181</v>
      </c>
    </row>
    <row r="13" spans="1:19" x14ac:dyDescent="0.25">
      <c r="A13" s="12" t="s">
        <v>176</v>
      </c>
      <c r="B13" s="180">
        <v>0</v>
      </c>
      <c r="C13" s="10" t="s">
        <v>241</v>
      </c>
      <c r="D13" s="180">
        <v>0</v>
      </c>
      <c r="E13" s="10" t="s">
        <v>241</v>
      </c>
      <c r="F13" s="180">
        <v>0</v>
      </c>
      <c r="G13" s="10" t="s">
        <v>241</v>
      </c>
      <c r="H13" s="180">
        <v>0</v>
      </c>
      <c r="I13" s="10" t="s">
        <v>179</v>
      </c>
      <c r="J13" s="180">
        <v>0</v>
      </c>
      <c r="K13" s="10" t="s">
        <v>241</v>
      </c>
      <c r="L13" s="180">
        <v>28.8937285500133</v>
      </c>
      <c r="M13" s="10" t="s">
        <v>159</v>
      </c>
      <c r="N13" s="180">
        <v>0</v>
      </c>
      <c r="O13" s="10" t="s">
        <v>179</v>
      </c>
      <c r="P13" s="180">
        <v>25.873769564501799</v>
      </c>
      <c r="Q13" s="10" t="s">
        <v>159</v>
      </c>
      <c r="R13" s="180">
        <v>3.2347620442237499</v>
      </c>
      <c r="S13" s="10" t="s">
        <v>181</v>
      </c>
    </row>
    <row r="14" spans="1:19" x14ac:dyDescent="0.25">
      <c r="A14" s="12" t="s">
        <v>177</v>
      </c>
      <c r="B14" s="180">
        <v>0</v>
      </c>
      <c r="C14" s="10" t="s">
        <v>241</v>
      </c>
      <c r="D14" s="180">
        <v>0</v>
      </c>
      <c r="E14" s="10" t="s">
        <v>241</v>
      </c>
      <c r="F14" s="180">
        <v>0</v>
      </c>
      <c r="G14" s="10" t="s">
        <v>241</v>
      </c>
      <c r="H14" s="180">
        <v>0</v>
      </c>
      <c r="I14" s="10" t="s">
        <v>179</v>
      </c>
      <c r="J14" s="180">
        <v>0</v>
      </c>
      <c r="K14" s="10" t="s">
        <v>241</v>
      </c>
      <c r="L14" s="180">
        <v>28.941133635911001</v>
      </c>
      <c r="M14" s="10" t="s">
        <v>159</v>
      </c>
      <c r="N14" s="180">
        <v>0</v>
      </c>
      <c r="O14" s="10" t="s">
        <v>179</v>
      </c>
      <c r="P14" s="180">
        <v>23.032281614510701</v>
      </c>
      <c r="Q14" s="10" t="s">
        <v>159</v>
      </c>
      <c r="R14" s="180">
        <v>2.9555726124582602</v>
      </c>
      <c r="S14" s="10" t="s">
        <v>181</v>
      </c>
    </row>
    <row r="15" spans="1:19" x14ac:dyDescent="0.25">
      <c r="A15" s="12" t="s">
        <v>178</v>
      </c>
      <c r="B15" s="180">
        <v>0</v>
      </c>
      <c r="C15" s="10" t="s">
        <v>241</v>
      </c>
      <c r="D15" s="180">
        <v>0</v>
      </c>
      <c r="E15" s="10" t="s">
        <v>241</v>
      </c>
      <c r="F15" s="180">
        <v>0</v>
      </c>
      <c r="G15" s="10" t="s">
        <v>241</v>
      </c>
      <c r="H15" s="180">
        <v>0</v>
      </c>
      <c r="I15" s="10" t="s">
        <v>179</v>
      </c>
      <c r="J15" s="180">
        <v>0</v>
      </c>
      <c r="K15" s="10" t="s">
        <v>241</v>
      </c>
      <c r="L15" s="180">
        <v>24.3408558977669</v>
      </c>
      <c r="M15" s="10" t="s">
        <v>159</v>
      </c>
      <c r="N15" s="180">
        <v>0</v>
      </c>
      <c r="O15" s="10" t="s">
        <v>179</v>
      </c>
      <c r="P15" s="180">
        <v>22.2333145569871</v>
      </c>
      <c r="Q15" s="10" t="s">
        <v>159</v>
      </c>
      <c r="R15" s="180">
        <v>2.76712276856439</v>
      </c>
      <c r="S15" s="10" t="s">
        <v>181</v>
      </c>
    </row>
    <row r="16" spans="1:19" x14ac:dyDescent="0.25">
      <c r="A16" s="12" t="s">
        <v>182</v>
      </c>
      <c r="B16" s="180">
        <v>0</v>
      </c>
      <c r="C16" s="10" t="s">
        <v>241</v>
      </c>
      <c r="D16" s="180">
        <v>0</v>
      </c>
      <c r="E16" s="10" t="s">
        <v>241</v>
      </c>
      <c r="F16" s="180">
        <v>0</v>
      </c>
      <c r="G16" s="10" t="s">
        <v>241</v>
      </c>
      <c r="H16" s="180">
        <v>0</v>
      </c>
      <c r="I16" s="10" t="s">
        <v>179</v>
      </c>
      <c r="J16" s="180">
        <v>0</v>
      </c>
      <c r="K16" s="10" t="s">
        <v>241</v>
      </c>
      <c r="L16" s="180">
        <v>0</v>
      </c>
      <c r="M16" s="10" t="s">
        <v>284</v>
      </c>
      <c r="N16" s="180">
        <v>0</v>
      </c>
      <c r="O16" s="10" t="s">
        <v>179</v>
      </c>
      <c r="P16" s="180">
        <v>21.678940938677599</v>
      </c>
      <c r="Q16" s="10" t="s">
        <v>159</v>
      </c>
      <c r="R16" s="180">
        <v>2.13210300167222</v>
      </c>
      <c r="S16" s="10" t="s">
        <v>181</v>
      </c>
    </row>
    <row r="17" spans="1:19" x14ac:dyDescent="0.25">
      <c r="A17" s="12" t="s">
        <v>183</v>
      </c>
      <c r="B17" s="180">
        <v>0</v>
      </c>
      <c r="C17" s="10" t="s">
        <v>241</v>
      </c>
      <c r="D17" s="180">
        <v>0</v>
      </c>
      <c r="E17" s="10" t="s">
        <v>241</v>
      </c>
      <c r="F17" s="180">
        <v>0</v>
      </c>
      <c r="G17" s="10" t="s">
        <v>241</v>
      </c>
      <c r="H17" s="180">
        <v>0</v>
      </c>
      <c r="I17" s="10" t="s">
        <v>179</v>
      </c>
      <c r="J17" s="180">
        <v>0</v>
      </c>
      <c r="K17" s="10" t="s">
        <v>241</v>
      </c>
      <c r="L17" s="180">
        <v>0</v>
      </c>
      <c r="M17" s="10" t="s">
        <v>241</v>
      </c>
      <c r="N17" s="180">
        <v>0</v>
      </c>
      <c r="O17" s="10" t="s">
        <v>179</v>
      </c>
      <c r="P17" s="180">
        <v>20.8053212523502</v>
      </c>
      <c r="Q17" s="10" t="s">
        <v>159</v>
      </c>
      <c r="R17" s="180">
        <v>2.0553681850299901</v>
      </c>
      <c r="S17" s="10" t="s">
        <v>181</v>
      </c>
    </row>
    <row r="18" spans="1:19" x14ac:dyDescent="0.25">
      <c r="A18" s="12" t="s">
        <v>184</v>
      </c>
      <c r="B18" s="180">
        <v>0</v>
      </c>
      <c r="C18" s="10" t="s">
        <v>241</v>
      </c>
      <c r="D18" s="180">
        <v>0</v>
      </c>
      <c r="E18" s="10" t="s">
        <v>241</v>
      </c>
      <c r="F18" s="180">
        <v>0</v>
      </c>
      <c r="G18" s="10" t="s">
        <v>241</v>
      </c>
      <c r="H18" s="180">
        <v>0</v>
      </c>
      <c r="I18" s="10" t="s">
        <v>179</v>
      </c>
      <c r="J18" s="180">
        <v>0</v>
      </c>
      <c r="K18" s="10" t="s">
        <v>241</v>
      </c>
      <c r="L18" s="180">
        <v>0</v>
      </c>
      <c r="M18" s="10" t="s">
        <v>241</v>
      </c>
      <c r="N18" s="180">
        <v>0</v>
      </c>
      <c r="O18" s="10" t="s">
        <v>179</v>
      </c>
      <c r="P18" s="180">
        <v>18.8863671431527</v>
      </c>
      <c r="Q18" s="10" t="s">
        <v>159</v>
      </c>
      <c r="R18" s="180">
        <v>1.87579628986223</v>
      </c>
      <c r="S18" s="10" t="s">
        <v>181</v>
      </c>
    </row>
    <row r="19" spans="1:19" x14ac:dyDescent="0.25">
      <c r="A19" s="12" t="s">
        <v>185</v>
      </c>
      <c r="B19" s="180">
        <v>0</v>
      </c>
      <c r="C19" s="10" t="s">
        <v>241</v>
      </c>
      <c r="D19" s="180">
        <v>0</v>
      </c>
      <c r="E19" s="10" t="s">
        <v>241</v>
      </c>
      <c r="F19" s="180">
        <v>0</v>
      </c>
      <c r="G19" s="10" t="s">
        <v>241</v>
      </c>
      <c r="H19" s="180">
        <v>0</v>
      </c>
      <c r="I19" s="10" t="s">
        <v>179</v>
      </c>
      <c r="J19" s="180">
        <v>0</v>
      </c>
      <c r="K19" s="10" t="s">
        <v>241</v>
      </c>
      <c r="L19" s="180">
        <v>0</v>
      </c>
      <c r="M19" s="10" t="s">
        <v>241</v>
      </c>
      <c r="N19" s="180">
        <v>0</v>
      </c>
      <c r="O19" s="10" t="s">
        <v>179</v>
      </c>
      <c r="P19" s="180">
        <v>17.8675821199081</v>
      </c>
      <c r="Q19" s="10" t="s">
        <v>159</v>
      </c>
      <c r="R19" s="180">
        <v>1.78787470990258</v>
      </c>
      <c r="S19" s="10" t="s">
        <v>181</v>
      </c>
    </row>
    <row r="20" spans="1:19" x14ac:dyDescent="0.25">
      <c r="A20" s="12" t="s">
        <v>186</v>
      </c>
      <c r="B20" s="180">
        <v>0</v>
      </c>
      <c r="C20" s="10" t="s">
        <v>241</v>
      </c>
      <c r="D20" s="180">
        <v>0</v>
      </c>
      <c r="E20" s="10" t="s">
        <v>241</v>
      </c>
      <c r="F20" s="180">
        <v>0</v>
      </c>
      <c r="G20" s="10" t="s">
        <v>241</v>
      </c>
      <c r="H20" s="180">
        <v>0</v>
      </c>
      <c r="I20" s="10" t="s">
        <v>179</v>
      </c>
      <c r="J20" s="180">
        <v>0</v>
      </c>
      <c r="K20" s="10" t="s">
        <v>241</v>
      </c>
      <c r="L20" s="180">
        <v>0</v>
      </c>
      <c r="M20" s="10" t="s">
        <v>241</v>
      </c>
      <c r="N20" s="180">
        <v>0</v>
      </c>
      <c r="O20" s="10" t="s">
        <v>179</v>
      </c>
      <c r="P20" s="180">
        <v>17.6524707372261</v>
      </c>
      <c r="Q20" s="10" t="s">
        <v>159</v>
      </c>
      <c r="R20" s="180">
        <v>1.7841898450699101</v>
      </c>
      <c r="S20" s="10" t="s">
        <v>181</v>
      </c>
    </row>
    <row r="21" spans="1:19" x14ac:dyDescent="0.25">
      <c r="A21" s="12" t="s">
        <v>188</v>
      </c>
      <c r="B21" s="180">
        <v>0</v>
      </c>
      <c r="C21" s="10" t="s">
        <v>241</v>
      </c>
      <c r="D21" s="180">
        <v>0</v>
      </c>
      <c r="E21" s="10" t="s">
        <v>241</v>
      </c>
      <c r="F21" s="180">
        <v>0</v>
      </c>
      <c r="G21" s="10" t="s">
        <v>241</v>
      </c>
      <c r="H21" s="180">
        <v>0</v>
      </c>
      <c r="I21" s="10" t="s">
        <v>179</v>
      </c>
      <c r="J21" s="180">
        <v>0</v>
      </c>
      <c r="K21" s="10" t="s">
        <v>241</v>
      </c>
      <c r="L21" s="180">
        <v>0</v>
      </c>
      <c r="M21" s="10" t="s">
        <v>241</v>
      </c>
      <c r="N21" s="180">
        <v>0</v>
      </c>
      <c r="O21" s="10" t="s">
        <v>179</v>
      </c>
      <c r="P21" s="180">
        <v>17.226820888426399</v>
      </c>
      <c r="Q21" s="10" t="s">
        <v>159</v>
      </c>
      <c r="R21" s="180">
        <v>1.7602394404033299</v>
      </c>
      <c r="S21" s="10" t="s">
        <v>181</v>
      </c>
    </row>
    <row r="22" spans="1:19" x14ac:dyDescent="0.25">
      <c r="A22" s="12" t="s">
        <v>189</v>
      </c>
      <c r="B22" s="180">
        <v>0</v>
      </c>
      <c r="C22" s="10" t="s">
        <v>241</v>
      </c>
      <c r="D22" s="180">
        <v>0</v>
      </c>
      <c r="E22" s="10" t="s">
        <v>241</v>
      </c>
      <c r="F22" s="180">
        <v>0</v>
      </c>
      <c r="G22" s="10" t="s">
        <v>241</v>
      </c>
      <c r="H22" s="180">
        <v>0</v>
      </c>
      <c r="I22" s="10" t="s">
        <v>179</v>
      </c>
      <c r="J22" s="180">
        <v>0</v>
      </c>
      <c r="K22" s="10" t="s">
        <v>241</v>
      </c>
      <c r="L22" s="180">
        <v>0</v>
      </c>
      <c r="M22" s="10" t="s">
        <v>241</v>
      </c>
      <c r="N22" s="180">
        <v>0</v>
      </c>
      <c r="O22" s="10" t="s">
        <v>179</v>
      </c>
      <c r="P22" s="180">
        <v>14.020728551715701</v>
      </c>
      <c r="Q22" s="10" t="s">
        <v>159</v>
      </c>
      <c r="R22" s="180">
        <v>1.4453500050339501</v>
      </c>
      <c r="S22" s="10" t="s">
        <v>181</v>
      </c>
    </row>
    <row r="23" spans="1:19" x14ac:dyDescent="0.25">
      <c r="A23" s="12" t="s">
        <v>190</v>
      </c>
      <c r="B23" s="180">
        <v>0</v>
      </c>
      <c r="C23" s="10" t="s">
        <v>241</v>
      </c>
      <c r="D23" s="180">
        <v>0</v>
      </c>
      <c r="E23" s="10" t="s">
        <v>241</v>
      </c>
      <c r="F23" s="180">
        <v>0</v>
      </c>
      <c r="G23" s="10" t="s">
        <v>241</v>
      </c>
      <c r="H23" s="180">
        <v>0</v>
      </c>
      <c r="I23" s="10" t="s">
        <v>179</v>
      </c>
      <c r="J23" s="180">
        <v>0</v>
      </c>
      <c r="K23" s="10" t="s">
        <v>241</v>
      </c>
      <c r="L23" s="180">
        <v>0</v>
      </c>
      <c r="M23" s="10" t="s">
        <v>241</v>
      </c>
      <c r="N23" s="180">
        <v>0</v>
      </c>
      <c r="O23" s="10" t="s">
        <v>179</v>
      </c>
      <c r="P23" s="180">
        <v>16.4831400313468</v>
      </c>
      <c r="Q23" s="10" t="s">
        <v>159</v>
      </c>
      <c r="R23" s="180">
        <v>1.7170103522528499</v>
      </c>
      <c r="S23" s="10" t="s">
        <v>181</v>
      </c>
    </row>
    <row r="24" spans="1:19" x14ac:dyDescent="0.25">
      <c r="A24" s="12" t="s">
        <v>191</v>
      </c>
      <c r="B24" s="180">
        <v>0</v>
      </c>
      <c r="C24" s="10" t="s">
        <v>241</v>
      </c>
      <c r="D24" s="180">
        <v>0</v>
      </c>
      <c r="E24" s="10" t="s">
        <v>241</v>
      </c>
      <c r="F24" s="180">
        <v>0</v>
      </c>
      <c r="G24" s="10" t="s">
        <v>241</v>
      </c>
      <c r="H24" s="180">
        <v>0</v>
      </c>
      <c r="I24" s="10" t="s">
        <v>179</v>
      </c>
      <c r="J24" s="180">
        <v>0</v>
      </c>
      <c r="K24" s="10" t="s">
        <v>241</v>
      </c>
      <c r="L24" s="180">
        <v>0</v>
      </c>
      <c r="M24" s="10" t="s">
        <v>241</v>
      </c>
      <c r="N24" s="180">
        <v>0</v>
      </c>
      <c r="O24" s="10" t="s">
        <v>179</v>
      </c>
      <c r="P24" s="180">
        <v>15.3054211060838</v>
      </c>
      <c r="Q24" s="10" t="s">
        <v>159</v>
      </c>
      <c r="R24" s="180">
        <v>1.6160671255685599</v>
      </c>
      <c r="S24" s="10" t="s">
        <v>181</v>
      </c>
    </row>
    <row r="25" spans="1:19" x14ac:dyDescent="0.25">
      <c r="A25" s="12" t="s">
        <v>192</v>
      </c>
      <c r="B25" s="180">
        <v>0</v>
      </c>
      <c r="C25" s="10" t="s">
        <v>241</v>
      </c>
      <c r="D25" s="180">
        <v>0</v>
      </c>
      <c r="E25" s="10" t="s">
        <v>241</v>
      </c>
      <c r="F25" s="180">
        <v>0</v>
      </c>
      <c r="G25" s="10" t="s">
        <v>241</v>
      </c>
      <c r="H25" s="180">
        <v>0</v>
      </c>
      <c r="I25" s="10" t="s">
        <v>179</v>
      </c>
      <c r="J25" s="180">
        <v>0</v>
      </c>
      <c r="K25" s="10" t="s">
        <v>241</v>
      </c>
      <c r="L25" s="180">
        <v>0</v>
      </c>
      <c r="M25" s="10" t="s">
        <v>241</v>
      </c>
      <c r="N25" s="180">
        <v>0</v>
      </c>
      <c r="O25" s="10" t="s">
        <v>179</v>
      </c>
      <c r="P25" s="180">
        <v>15.045924815679999</v>
      </c>
      <c r="Q25" s="10" t="s">
        <v>159</v>
      </c>
      <c r="R25" s="180">
        <v>1.6052916912885</v>
      </c>
      <c r="S25" s="10" t="s">
        <v>181</v>
      </c>
    </row>
    <row r="26" spans="1:19" x14ac:dyDescent="0.25">
      <c r="A26" s="12" t="s">
        <v>193</v>
      </c>
      <c r="B26" s="180">
        <v>0</v>
      </c>
      <c r="C26" s="10" t="s">
        <v>241</v>
      </c>
      <c r="D26" s="180">
        <v>0</v>
      </c>
      <c r="E26" s="10" t="s">
        <v>241</v>
      </c>
      <c r="F26" s="180">
        <v>0</v>
      </c>
      <c r="G26" s="10" t="s">
        <v>241</v>
      </c>
      <c r="H26" s="180">
        <v>0</v>
      </c>
      <c r="I26" s="10" t="s">
        <v>179</v>
      </c>
      <c r="J26" s="180">
        <v>0</v>
      </c>
      <c r="K26" s="10" t="s">
        <v>241</v>
      </c>
      <c r="L26" s="180">
        <v>0</v>
      </c>
      <c r="M26" s="10" t="s">
        <v>241</v>
      </c>
      <c r="N26" s="180">
        <v>0</v>
      </c>
      <c r="O26" s="10" t="s">
        <v>179</v>
      </c>
      <c r="P26" s="180">
        <v>15.321110820783501</v>
      </c>
      <c r="Q26" s="10" t="s">
        <v>159</v>
      </c>
      <c r="R26" s="180">
        <v>1.6377104898575401</v>
      </c>
      <c r="S26" s="10" t="s">
        <v>181</v>
      </c>
    </row>
    <row r="27" spans="1:19" x14ac:dyDescent="0.25">
      <c r="A27" s="12" t="s">
        <v>194</v>
      </c>
      <c r="B27" s="180">
        <v>0</v>
      </c>
      <c r="C27" s="10" t="s">
        <v>241</v>
      </c>
      <c r="D27" s="180">
        <v>0</v>
      </c>
      <c r="E27" s="10" t="s">
        <v>241</v>
      </c>
      <c r="F27" s="180">
        <v>0</v>
      </c>
      <c r="G27" s="10" t="s">
        <v>241</v>
      </c>
      <c r="H27" s="180">
        <v>0</v>
      </c>
      <c r="I27" s="10" t="s">
        <v>179</v>
      </c>
      <c r="J27" s="180">
        <v>0</v>
      </c>
      <c r="K27" s="10" t="s">
        <v>241</v>
      </c>
      <c r="L27" s="180">
        <v>0</v>
      </c>
      <c r="M27" s="10" t="s">
        <v>241</v>
      </c>
      <c r="N27" s="180">
        <v>0</v>
      </c>
      <c r="O27" s="10" t="s">
        <v>179</v>
      </c>
      <c r="P27" s="180">
        <v>12.840529411216099</v>
      </c>
      <c r="Q27" s="10" t="s">
        <v>159</v>
      </c>
      <c r="R27" s="180">
        <v>1.3656771842508999</v>
      </c>
      <c r="S27" s="10" t="s">
        <v>181</v>
      </c>
    </row>
    <row r="28" spans="1:19" x14ac:dyDescent="0.25">
      <c r="A28" s="12" t="s">
        <v>196</v>
      </c>
      <c r="B28" s="180">
        <v>0</v>
      </c>
      <c r="C28" s="10" t="s">
        <v>241</v>
      </c>
      <c r="D28" s="180">
        <v>0</v>
      </c>
      <c r="E28" s="10" t="s">
        <v>241</v>
      </c>
      <c r="F28" s="180">
        <v>0</v>
      </c>
      <c r="G28" s="10" t="s">
        <v>241</v>
      </c>
      <c r="H28" s="180">
        <v>0</v>
      </c>
      <c r="I28" s="10" t="s">
        <v>179</v>
      </c>
      <c r="J28" s="180">
        <v>0</v>
      </c>
      <c r="K28" s="10" t="s">
        <v>241</v>
      </c>
      <c r="L28" s="180">
        <v>0</v>
      </c>
      <c r="M28" s="10" t="s">
        <v>241</v>
      </c>
      <c r="N28" s="180">
        <v>0</v>
      </c>
      <c r="O28" s="10" t="s">
        <v>179</v>
      </c>
      <c r="P28" s="180">
        <v>17.300129148523901</v>
      </c>
      <c r="Q28" s="10" t="s">
        <v>159</v>
      </c>
      <c r="R28" s="180">
        <v>1.82442616189382</v>
      </c>
      <c r="S28" s="10" t="s">
        <v>181</v>
      </c>
    </row>
    <row r="29" spans="1:19" x14ac:dyDescent="0.25">
      <c r="A29" s="12" t="s">
        <v>197</v>
      </c>
      <c r="B29" s="180">
        <v>0</v>
      </c>
      <c r="C29" s="10" t="s">
        <v>241</v>
      </c>
      <c r="D29" s="180">
        <v>0</v>
      </c>
      <c r="E29" s="10" t="s">
        <v>241</v>
      </c>
      <c r="F29" s="180">
        <v>0</v>
      </c>
      <c r="G29" s="10" t="s">
        <v>241</v>
      </c>
      <c r="H29" s="180">
        <v>0</v>
      </c>
      <c r="I29" s="10" t="s">
        <v>179</v>
      </c>
      <c r="J29" s="180">
        <v>0</v>
      </c>
      <c r="K29" s="10" t="s">
        <v>241</v>
      </c>
      <c r="L29" s="180">
        <v>0</v>
      </c>
      <c r="M29" s="10" t="s">
        <v>241</v>
      </c>
      <c r="N29" s="180">
        <v>0</v>
      </c>
      <c r="O29" s="10" t="s">
        <v>179</v>
      </c>
      <c r="P29" s="180">
        <v>18.2709979814211</v>
      </c>
      <c r="Q29" s="10" t="s">
        <v>159</v>
      </c>
      <c r="R29" s="180">
        <v>1.9058140737098399</v>
      </c>
      <c r="S29" s="10" t="s">
        <v>181</v>
      </c>
    </row>
    <row r="30" spans="1:19" x14ac:dyDescent="0.25">
      <c r="A30" s="12" t="s">
        <v>199</v>
      </c>
      <c r="B30" s="180">
        <v>0</v>
      </c>
      <c r="C30" s="10" t="s">
        <v>241</v>
      </c>
      <c r="D30" s="180">
        <v>0</v>
      </c>
      <c r="E30" s="10" t="s">
        <v>241</v>
      </c>
      <c r="F30" s="180">
        <v>0</v>
      </c>
      <c r="G30" s="10" t="s">
        <v>241</v>
      </c>
      <c r="H30" s="180">
        <v>0</v>
      </c>
      <c r="I30" s="10" t="s">
        <v>179</v>
      </c>
      <c r="J30" s="180">
        <v>0</v>
      </c>
      <c r="K30" s="10" t="s">
        <v>241</v>
      </c>
      <c r="L30" s="180">
        <v>0</v>
      </c>
      <c r="M30" s="10" t="s">
        <v>241</v>
      </c>
      <c r="N30" s="180">
        <v>0</v>
      </c>
      <c r="O30" s="10" t="s">
        <v>179</v>
      </c>
      <c r="P30" s="180">
        <v>17.932604333252801</v>
      </c>
      <c r="Q30" s="10" t="s">
        <v>159</v>
      </c>
      <c r="R30" s="180">
        <v>1.8514978687203401</v>
      </c>
      <c r="S30" s="10" t="s">
        <v>181</v>
      </c>
    </row>
    <row r="31" spans="1:19" x14ac:dyDescent="0.25">
      <c r="A31" s="12" t="s">
        <v>200</v>
      </c>
      <c r="B31" s="180">
        <v>0</v>
      </c>
      <c r="C31" s="10" t="s">
        <v>241</v>
      </c>
      <c r="D31" s="180">
        <v>0</v>
      </c>
      <c r="E31" s="10" t="s">
        <v>241</v>
      </c>
      <c r="F31" s="180">
        <v>0</v>
      </c>
      <c r="G31" s="10" t="s">
        <v>241</v>
      </c>
      <c r="H31" s="180">
        <v>0</v>
      </c>
      <c r="I31" s="10" t="s">
        <v>179</v>
      </c>
      <c r="J31" s="180">
        <v>0</v>
      </c>
      <c r="K31" s="10" t="s">
        <v>241</v>
      </c>
      <c r="L31" s="180">
        <v>0</v>
      </c>
      <c r="M31" s="10" t="s">
        <v>241</v>
      </c>
      <c r="N31" s="180">
        <v>0</v>
      </c>
      <c r="O31" s="10" t="s">
        <v>179</v>
      </c>
      <c r="P31" s="180">
        <v>16.114214521564001</v>
      </c>
      <c r="Q31" s="10" t="s">
        <v>159</v>
      </c>
      <c r="R31" s="180">
        <v>1.65202209235689</v>
      </c>
      <c r="S31" s="10" t="s">
        <v>181</v>
      </c>
    </row>
    <row r="32" spans="1:19" x14ac:dyDescent="0.25">
      <c r="A32" s="15" t="s">
        <v>203</v>
      </c>
      <c r="B32" s="181">
        <v>0</v>
      </c>
      <c r="C32" s="14" t="s">
        <v>241</v>
      </c>
      <c r="D32" s="181">
        <v>0</v>
      </c>
      <c r="E32" s="14" t="s">
        <v>241</v>
      </c>
      <c r="F32" s="181">
        <v>0</v>
      </c>
      <c r="G32" s="14" t="s">
        <v>241</v>
      </c>
      <c r="H32" s="181">
        <v>0</v>
      </c>
      <c r="I32" s="14" t="s">
        <v>179</v>
      </c>
      <c r="J32" s="181">
        <v>0</v>
      </c>
      <c r="K32" s="14" t="s">
        <v>241</v>
      </c>
      <c r="L32" s="181">
        <v>0</v>
      </c>
      <c r="M32" s="14" t="s">
        <v>241</v>
      </c>
      <c r="N32" s="181">
        <v>0</v>
      </c>
      <c r="O32" s="14" t="s">
        <v>179</v>
      </c>
      <c r="P32" s="181">
        <v>14.3334937670164</v>
      </c>
      <c r="Q32" s="14" t="s">
        <v>159</v>
      </c>
      <c r="R32" s="181">
        <v>1.46765765055755</v>
      </c>
      <c r="S32" s="14" t="s">
        <v>181</v>
      </c>
    </row>
    <row r="34" spans="1:2" x14ac:dyDescent="0.25">
      <c r="A34" s="16" t="s">
        <v>204</v>
      </c>
      <c r="B34" s="16" t="s">
        <v>218</v>
      </c>
    </row>
    <row r="36" spans="1:2" x14ac:dyDescent="0.25">
      <c r="B36" s="16" t="s">
        <v>380</v>
      </c>
    </row>
    <row r="37" spans="1:2" x14ac:dyDescent="0.25">
      <c r="B37" s="16" t="s">
        <v>388</v>
      </c>
    </row>
    <row r="39" spans="1:2" x14ac:dyDescent="0.25">
      <c r="B39" s="16" t="s">
        <v>210</v>
      </c>
    </row>
    <row r="40" spans="1:2" x14ac:dyDescent="0.25">
      <c r="B40" s="16" t="s">
        <v>244</v>
      </c>
    </row>
    <row r="41" spans="1:2" x14ac:dyDescent="0.25">
      <c r="B41" s="16" t="s">
        <v>212</v>
      </c>
    </row>
    <row r="44" spans="1:2" x14ac:dyDescent="0.25">
      <c r="A44" s="17" t="str">
        <f>HYPERLINK("#'MINOR_GAMING 7'!A2", "&lt;&lt;&lt; Previous table")</f>
        <v>&lt;&lt;&lt; Previous table</v>
      </c>
    </row>
    <row r="45" spans="1:2" x14ac:dyDescent="0.25">
      <c r="A45" s="17" t="str">
        <f>HYPERLINK("#'MINOR_GAMING 9'!A2",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S45"/>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HYPERLINK("#'INDEX'!B89", "Link to index")</f>
        <v>Link to index</v>
      </c>
    </row>
    <row r="2" spans="1:19" ht="15.75" customHeight="1" x14ac:dyDescent="0.25">
      <c r="A2" s="287" t="s">
        <v>392</v>
      </c>
      <c r="B2" s="286"/>
      <c r="C2" s="286"/>
      <c r="D2" s="286"/>
      <c r="E2" s="286"/>
      <c r="F2" s="286"/>
      <c r="G2" s="286"/>
      <c r="H2" s="286"/>
      <c r="I2" s="286"/>
      <c r="J2" s="286"/>
      <c r="K2" s="286"/>
      <c r="L2" s="286"/>
      <c r="M2" s="286"/>
      <c r="N2" s="286"/>
      <c r="O2" s="286"/>
      <c r="P2" s="286"/>
      <c r="Q2" s="286"/>
      <c r="R2" s="286"/>
      <c r="S2" s="286"/>
    </row>
    <row r="3" spans="1:19" ht="15.75" customHeight="1" x14ac:dyDescent="0.25">
      <c r="A3" s="287" t="s">
        <v>107</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225</v>
      </c>
      <c r="B6" s="288"/>
      <c r="C6" s="288"/>
      <c r="D6" s="288"/>
      <c r="E6" s="288"/>
      <c r="F6" s="288"/>
      <c r="G6" s="288"/>
      <c r="H6" s="288"/>
      <c r="I6" s="288"/>
      <c r="J6" s="288"/>
      <c r="K6" s="288"/>
      <c r="L6" s="288"/>
      <c r="M6" s="288"/>
      <c r="N6" s="288"/>
      <c r="O6" s="288"/>
      <c r="P6" s="288"/>
      <c r="Q6" s="288"/>
      <c r="R6" s="288"/>
      <c r="S6" s="288"/>
    </row>
    <row r="7" spans="1:19" x14ac:dyDescent="0.25">
      <c r="A7" s="12" t="s">
        <v>170</v>
      </c>
      <c r="B7" s="182">
        <v>0</v>
      </c>
      <c r="C7" s="10" t="s">
        <v>241</v>
      </c>
      <c r="D7" s="182">
        <v>0</v>
      </c>
      <c r="E7" s="10" t="s">
        <v>241</v>
      </c>
      <c r="F7" s="182">
        <v>0</v>
      </c>
      <c r="G7" s="10" t="s">
        <v>241</v>
      </c>
      <c r="H7" s="182">
        <v>0.18649069404969301</v>
      </c>
      <c r="I7" s="10" t="s">
        <v>159</v>
      </c>
      <c r="J7" s="182">
        <v>0</v>
      </c>
      <c r="K7" s="10" t="s">
        <v>241</v>
      </c>
      <c r="L7" s="182">
        <v>0.19207345107933799</v>
      </c>
      <c r="M7" s="10" t="s">
        <v>159</v>
      </c>
      <c r="N7" s="182">
        <v>0.141267387944359</v>
      </c>
      <c r="O7" s="10" t="s">
        <v>159</v>
      </c>
      <c r="P7" s="182">
        <v>7.6846745128057906E-2</v>
      </c>
      <c r="Q7" s="10" t="s">
        <v>159</v>
      </c>
      <c r="R7" s="182">
        <v>7.68047157889621E-2</v>
      </c>
      <c r="S7" s="10" t="s">
        <v>159</v>
      </c>
    </row>
    <row r="8" spans="1:19" x14ac:dyDescent="0.25">
      <c r="A8" s="12" t="s">
        <v>171</v>
      </c>
      <c r="B8" s="182">
        <v>0</v>
      </c>
      <c r="C8" s="10" t="s">
        <v>241</v>
      </c>
      <c r="D8" s="182">
        <v>0</v>
      </c>
      <c r="E8" s="10" t="s">
        <v>241</v>
      </c>
      <c r="F8" s="182">
        <v>0</v>
      </c>
      <c r="G8" s="10" t="s">
        <v>241</v>
      </c>
      <c r="H8" s="182">
        <v>0.19076403244394699</v>
      </c>
      <c r="I8" s="10" t="s">
        <v>159</v>
      </c>
      <c r="J8" s="182">
        <v>0</v>
      </c>
      <c r="K8" s="10" t="s">
        <v>241</v>
      </c>
      <c r="L8" s="182">
        <v>0.16591322640021</v>
      </c>
      <c r="M8" s="10" t="s">
        <v>159</v>
      </c>
      <c r="N8" s="182">
        <v>6.0787701629605097E-2</v>
      </c>
      <c r="O8" s="10" t="s">
        <v>159</v>
      </c>
      <c r="P8" s="182">
        <v>8.4371917478647904E-2</v>
      </c>
      <c r="Q8" s="10" t="s">
        <v>159</v>
      </c>
      <c r="R8" s="182">
        <v>5.8044721631131002E-2</v>
      </c>
      <c r="S8" s="10" t="s">
        <v>159</v>
      </c>
    </row>
    <row r="9" spans="1:19" x14ac:dyDescent="0.25">
      <c r="A9" s="12" t="s">
        <v>172</v>
      </c>
      <c r="B9" s="182">
        <v>0</v>
      </c>
      <c r="C9" s="10" t="s">
        <v>241</v>
      </c>
      <c r="D9" s="182">
        <v>0</v>
      </c>
      <c r="E9" s="10" t="s">
        <v>241</v>
      </c>
      <c r="F9" s="182">
        <v>0</v>
      </c>
      <c r="G9" s="10" t="s">
        <v>241</v>
      </c>
      <c r="H9" s="182">
        <v>0.16860195076637199</v>
      </c>
      <c r="I9" s="10" t="s">
        <v>159</v>
      </c>
      <c r="J9" s="182">
        <v>0</v>
      </c>
      <c r="K9" s="10" t="s">
        <v>241</v>
      </c>
      <c r="L9" s="182">
        <v>0.162080603514133</v>
      </c>
      <c r="M9" s="10" t="s">
        <v>159</v>
      </c>
      <c r="N9" s="182">
        <v>0</v>
      </c>
      <c r="O9" s="10" t="s">
        <v>179</v>
      </c>
      <c r="P9" s="182">
        <v>7.9842293081616195E-2</v>
      </c>
      <c r="Q9" s="10" t="s">
        <v>159</v>
      </c>
      <c r="R9" s="182">
        <v>3.9495467801947397E-2</v>
      </c>
      <c r="S9" s="10" t="s">
        <v>181</v>
      </c>
    </row>
    <row r="10" spans="1:19" x14ac:dyDescent="0.25">
      <c r="A10" s="12" t="s">
        <v>173</v>
      </c>
      <c r="B10" s="182">
        <v>0</v>
      </c>
      <c r="C10" s="10" t="s">
        <v>241</v>
      </c>
      <c r="D10" s="182">
        <v>0</v>
      </c>
      <c r="E10" s="10" t="s">
        <v>241</v>
      </c>
      <c r="F10" s="182">
        <v>0</v>
      </c>
      <c r="G10" s="10" t="s">
        <v>241</v>
      </c>
      <c r="H10" s="182">
        <v>0.19945596054558101</v>
      </c>
      <c r="I10" s="10" t="s">
        <v>159</v>
      </c>
      <c r="J10" s="182">
        <v>0</v>
      </c>
      <c r="K10" s="10" t="s">
        <v>241</v>
      </c>
      <c r="L10" s="182">
        <v>0.13473750000000001</v>
      </c>
      <c r="M10" s="10" t="s">
        <v>159</v>
      </c>
      <c r="N10" s="182">
        <v>0</v>
      </c>
      <c r="O10" s="10" t="s">
        <v>179</v>
      </c>
      <c r="P10" s="182">
        <v>7.12656690043625E-2</v>
      </c>
      <c r="Q10" s="10" t="s">
        <v>159</v>
      </c>
      <c r="R10" s="182">
        <v>4.3216809067857902E-2</v>
      </c>
      <c r="S10" s="10" t="s">
        <v>181</v>
      </c>
    </row>
    <row r="11" spans="1:19" x14ac:dyDescent="0.25">
      <c r="A11" s="12" t="s">
        <v>174</v>
      </c>
      <c r="B11" s="182">
        <v>0</v>
      </c>
      <c r="C11" s="10" t="s">
        <v>241</v>
      </c>
      <c r="D11" s="182">
        <v>0</v>
      </c>
      <c r="E11" s="10" t="s">
        <v>241</v>
      </c>
      <c r="F11" s="182">
        <v>0</v>
      </c>
      <c r="G11" s="10" t="s">
        <v>241</v>
      </c>
      <c r="H11" s="182">
        <v>0.19130900808360499</v>
      </c>
      <c r="I11" s="10" t="s">
        <v>159</v>
      </c>
      <c r="J11" s="182">
        <v>0</v>
      </c>
      <c r="K11" s="10" t="s">
        <v>241</v>
      </c>
      <c r="L11" s="182">
        <v>0.12175994108983799</v>
      </c>
      <c r="M11" s="10" t="s">
        <v>159</v>
      </c>
      <c r="N11" s="182">
        <v>0</v>
      </c>
      <c r="O11" s="10" t="s">
        <v>179</v>
      </c>
      <c r="P11" s="182">
        <v>6.9708214314316994E-2</v>
      </c>
      <c r="Q11" s="10" t="s">
        <v>159</v>
      </c>
      <c r="R11" s="182">
        <v>4.1142758553436E-2</v>
      </c>
      <c r="S11" s="10" t="s">
        <v>181</v>
      </c>
    </row>
    <row r="12" spans="1:19" x14ac:dyDescent="0.25">
      <c r="A12" s="12" t="s">
        <v>175</v>
      </c>
      <c r="B12" s="182">
        <v>0</v>
      </c>
      <c r="C12" s="10" t="s">
        <v>241</v>
      </c>
      <c r="D12" s="182">
        <v>0</v>
      </c>
      <c r="E12" s="10" t="s">
        <v>241</v>
      </c>
      <c r="F12" s="182">
        <v>0</v>
      </c>
      <c r="G12" s="10" t="s">
        <v>241</v>
      </c>
      <c r="H12" s="182">
        <v>0</v>
      </c>
      <c r="I12" s="10" t="s">
        <v>379</v>
      </c>
      <c r="J12" s="182">
        <v>0</v>
      </c>
      <c r="K12" s="10" t="s">
        <v>241</v>
      </c>
      <c r="L12" s="182">
        <v>0.10643059490085</v>
      </c>
      <c r="M12" s="10" t="s">
        <v>159</v>
      </c>
      <c r="N12" s="182">
        <v>0</v>
      </c>
      <c r="O12" s="10" t="s">
        <v>179</v>
      </c>
      <c r="P12" s="182">
        <v>6.1318066029408098E-2</v>
      </c>
      <c r="Q12" s="10" t="s">
        <v>159</v>
      </c>
      <c r="R12" s="182">
        <v>7.8726163396330706E-3</v>
      </c>
      <c r="S12" s="10" t="s">
        <v>181</v>
      </c>
    </row>
    <row r="13" spans="1:19" x14ac:dyDescent="0.25">
      <c r="A13" s="12" t="s">
        <v>176</v>
      </c>
      <c r="B13" s="182">
        <v>0</v>
      </c>
      <c r="C13" s="10" t="s">
        <v>241</v>
      </c>
      <c r="D13" s="182">
        <v>0</v>
      </c>
      <c r="E13" s="10" t="s">
        <v>241</v>
      </c>
      <c r="F13" s="182">
        <v>0</v>
      </c>
      <c r="G13" s="10" t="s">
        <v>241</v>
      </c>
      <c r="H13" s="182">
        <v>0</v>
      </c>
      <c r="I13" s="10" t="s">
        <v>179</v>
      </c>
      <c r="J13" s="182">
        <v>0</v>
      </c>
      <c r="K13" s="10" t="s">
        <v>241</v>
      </c>
      <c r="L13" s="182">
        <v>7.0050794336971797E-2</v>
      </c>
      <c r="M13" s="10" t="s">
        <v>159</v>
      </c>
      <c r="N13" s="182">
        <v>0</v>
      </c>
      <c r="O13" s="10" t="s">
        <v>179</v>
      </c>
      <c r="P13" s="182">
        <v>5.3672106824925798E-2</v>
      </c>
      <c r="Q13" s="10" t="s">
        <v>159</v>
      </c>
      <c r="R13" s="182">
        <v>6.3987441672658596E-3</v>
      </c>
      <c r="S13" s="10" t="s">
        <v>181</v>
      </c>
    </row>
    <row r="14" spans="1:19" x14ac:dyDescent="0.25">
      <c r="A14" s="12" t="s">
        <v>177</v>
      </c>
      <c r="B14" s="182">
        <v>0</v>
      </c>
      <c r="C14" s="10" t="s">
        <v>241</v>
      </c>
      <c r="D14" s="182">
        <v>0</v>
      </c>
      <c r="E14" s="10" t="s">
        <v>241</v>
      </c>
      <c r="F14" s="182">
        <v>0</v>
      </c>
      <c r="G14" s="10" t="s">
        <v>241</v>
      </c>
      <c r="H14" s="182">
        <v>0</v>
      </c>
      <c r="I14" s="10" t="s">
        <v>179</v>
      </c>
      <c r="J14" s="182">
        <v>0</v>
      </c>
      <c r="K14" s="10" t="s">
        <v>241</v>
      </c>
      <c r="L14" s="182">
        <v>6.5047508241225502E-2</v>
      </c>
      <c r="M14" s="10" t="s">
        <v>159</v>
      </c>
      <c r="N14" s="182">
        <v>0</v>
      </c>
      <c r="O14" s="10" t="s">
        <v>179</v>
      </c>
      <c r="P14" s="182">
        <v>4.4211756984042297E-2</v>
      </c>
      <c r="Q14" s="10" t="s">
        <v>159</v>
      </c>
      <c r="R14" s="182">
        <v>5.6951147022376303E-3</v>
      </c>
      <c r="S14" s="10" t="s">
        <v>181</v>
      </c>
    </row>
    <row r="15" spans="1:19" x14ac:dyDescent="0.25">
      <c r="A15" s="12" t="s">
        <v>178</v>
      </c>
      <c r="B15" s="182">
        <v>0</v>
      </c>
      <c r="C15" s="10" t="s">
        <v>241</v>
      </c>
      <c r="D15" s="182">
        <v>0</v>
      </c>
      <c r="E15" s="10" t="s">
        <v>241</v>
      </c>
      <c r="F15" s="182">
        <v>0</v>
      </c>
      <c r="G15" s="10" t="s">
        <v>241</v>
      </c>
      <c r="H15" s="182">
        <v>0</v>
      </c>
      <c r="I15" s="10" t="s">
        <v>179</v>
      </c>
      <c r="J15" s="182">
        <v>0</v>
      </c>
      <c r="K15" s="10" t="s">
        <v>241</v>
      </c>
      <c r="L15" s="182">
        <v>5.5426576066440199E-2</v>
      </c>
      <c r="M15" s="10" t="s">
        <v>159</v>
      </c>
      <c r="N15" s="182">
        <v>0</v>
      </c>
      <c r="O15" s="10" t="s">
        <v>179</v>
      </c>
      <c r="P15" s="182">
        <v>4.1972574245984398E-2</v>
      </c>
      <c r="Q15" s="10" t="s">
        <v>159</v>
      </c>
      <c r="R15" s="182">
        <v>5.4085227339372797E-3</v>
      </c>
      <c r="S15" s="10" t="s">
        <v>181</v>
      </c>
    </row>
    <row r="16" spans="1:19" x14ac:dyDescent="0.25">
      <c r="A16" s="12" t="s">
        <v>182</v>
      </c>
      <c r="B16" s="182">
        <v>0</v>
      </c>
      <c r="C16" s="10" t="s">
        <v>241</v>
      </c>
      <c r="D16" s="182">
        <v>0</v>
      </c>
      <c r="E16" s="10" t="s">
        <v>241</v>
      </c>
      <c r="F16" s="182">
        <v>0</v>
      </c>
      <c r="G16" s="10" t="s">
        <v>241</v>
      </c>
      <c r="H16" s="182">
        <v>0</v>
      </c>
      <c r="I16" s="10" t="s">
        <v>179</v>
      </c>
      <c r="J16" s="182">
        <v>0</v>
      </c>
      <c r="K16" s="10" t="s">
        <v>241</v>
      </c>
      <c r="L16" s="182">
        <v>0</v>
      </c>
      <c r="M16" s="10" t="s">
        <v>284</v>
      </c>
      <c r="N16" s="182">
        <v>0</v>
      </c>
      <c r="O16" s="10" t="s">
        <v>179</v>
      </c>
      <c r="P16" s="182">
        <v>3.9028387164983899E-2</v>
      </c>
      <c r="Q16" s="10" t="s">
        <v>159</v>
      </c>
      <c r="R16" s="182">
        <v>4.0090937229057197E-3</v>
      </c>
      <c r="S16" s="10" t="s">
        <v>181</v>
      </c>
    </row>
    <row r="17" spans="1:19" x14ac:dyDescent="0.25">
      <c r="A17" s="12" t="s">
        <v>183</v>
      </c>
      <c r="B17" s="182">
        <v>0</v>
      </c>
      <c r="C17" s="10" t="s">
        <v>241</v>
      </c>
      <c r="D17" s="182">
        <v>0</v>
      </c>
      <c r="E17" s="10" t="s">
        <v>241</v>
      </c>
      <c r="F17" s="182">
        <v>0</v>
      </c>
      <c r="G17" s="10" t="s">
        <v>241</v>
      </c>
      <c r="H17" s="182">
        <v>0</v>
      </c>
      <c r="I17" s="10" t="s">
        <v>179</v>
      </c>
      <c r="J17" s="182">
        <v>0</v>
      </c>
      <c r="K17" s="10" t="s">
        <v>241</v>
      </c>
      <c r="L17" s="182">
        <v>0</v>
      </c>
      <c r="M17" s="10" t="s">
        <v>241</v>
      </c>
      <c r="N17" s="182">
        <v>0</v>
      </c>
      <c r="O17" s="10" t="s">
        <v>179</v>
      </c>
      <c r="P17" s="182">
        <v>3.6385269307775601E-2</v>
      </c>
      <c r="Q17" s="10" t="s">
        <v>159</v>
      </c>
      <c r="R17" s="182">
        <v>3.7235150277445598E-3</v>
      </c>
      <c r="S17" s="10" t="s">
        <v>181</v>
      </c>
    </row>
    <row r="18" spans="1:19" x14ac:dyDescent="0.25">
      <c r="A18" s="12" t="s">
        <v>184</v>
      </c>
      <c r="B18" s="182">
        <v>0</v>
      </c>
      <c r="C18" s="10" t="s">
        <v>241</v>
      </c>
      <c r="D18" s="182">
        <v>0</v>
      </c>
      <c r="E18" s="10" t="s">
        <v>241</v>
      </c>
      <c r="F18" s="182">
        <v>0</v>
      </c>
      <c r="G18" s="10" t="s">
        <v>241</v>
      </c>
      <c r="H18" s="182">
        <v>0</v>
      </c>
      <c r="I18" s="10" t="s">
        <v>179</v>
      </c>
      <c r="J18" s="182">
        <v>0</v>
      </c>
      <c r="K18" s="10" t="s">
        <v>241</v>
      </c>
      <c r="L18" s="182">
        <v>0</v>
      </c>
      <c r="M18" s="10" t="s">
        <v>241</v>
      </c>
      <c r="N18" s="182">
        <v>0</v>
      </c>
      <c r="O18" s="10" t="s">
        <v>179</v>
      </c>
      <c r="P18" s="182">
        <v>3.2095643351454498E-2</v>
      </c>
      <c r="Q18" s="10" t="s">
        <v>159</v>
      </c>
      <c r="R18" s="182">
        <v>3.3632340363410201E-3</v>
      </c>
      <c r="S18" s="10" t="s">
        <v>181</v>
      </c>
    </row>
    <row r="19" spans="1:19" x14ac:dyDescent="0.25">
      <c r="A19" s="12" t="s">
        <v>185</v>
      </c>
      <c r="B19" s="182">
        <v>0</v>
      </c>
      <c r="C19" s="10" t="s">
        <v>241</v>
      </c>
      <c r="D19" s="182">
        <v>0</v>
      </c>
      <c r="E19" s="10" t="s">
        <v>241</v>
      </c>
      <c r="F19" s="182">
        <v>0</v>
      </c>
      <c r="G19" s="10" t="s">
        <v>241</v>
      </c>
      <c r="H19" s="182">
        <v>0</v>
      </c>
      <c r="I19" s="10" t="s">
        <v>179</v>
      </c>
      <c r="J19" s="182">
        <v>0</v>
      </c>
      <c r="K19" s="10" t="s">
        <v>241</v>
      </c>
      <c r="L19" s="182">
        <v>0</v>
      </c>
      <c r="M19" s="10" t="s">
        <v>241</v>
      </c>
      <c r="N19" s="182">
        <v>0</v>
      </c>
      <c r="O19" s="10" t="s">
        <v>179</v>
      </c>
      <c r="P19" s="182">
        <v>2.8465426389934399E-2</v>
      </c>
      <c r="Q19" s="10" t="s">
        <v>159</v>
      </c>
      <c r="R19" s="182">
        <v>3.06734514440828E-3</v>
      </c>
      <c r="S19" s="10" t="s">
        <v>181</v>
      </c>
    </row>
    <row r="20" spans="1:19" x14ac:dyDescent="0.25">
      <c r="A20" s="12" t="s">
        <v>186</v>
      </c>
      <c r="B20" s="182">
        <v>0</v>
      </c>
      <c r="C20" s="10" t="s">
        <v>241</v>
      </c>
      <c r="D20" s="182">
        <v>0</v>
      </c>
      <c r="E20" s="10" t="s">
        <v>241</v>
      </c>
      <c r="F20" s="182">
        <v>0</v>
      </c>
      <c r="G20" s="10" t="s">
        <v>241</v>
      </c>
      <c r="H20" s="182">
        <v>0</v>
      </c>
      <c r="I20" s="10" t="s">
        <v>179</v>
      </c>
      <c r="J20" s="182">
        <v>0</v>
      </c>
      <c r="K20" s="10" t="s">
        <v>241</v>
      </c>
      <c r="L20" s="182">
        <v>0</v>
      </c>
      <c r="M20" s="10" t="s">
        <v>241</v>
      </c>
      <c r="N20" s="182">
        <v>0</v>
      </c>
      <c r="O20" s="10" t="s">
        <v>179</v>
      </c>
      <c r="P20" s="182">
        <v>2.5409154584695299E-2</v>
      </c>
      <c r="Q20" s="10" t="s">
        <v>159</v>
      </c>
      <c r="R20" s="182">
        <v>2.93975414642374E-3</v>
      </c>
      <c r="S20" s="10" t="s">
        <v>181</v>
      </c>
    </row>
    <row r="21" spans="1:19" x14ac:dyDescent="0.25">
      <c r="A21" s="12" t="s">
        <v>188</v>
      </c>
      <c r="B21" s="182">
        <v>0</v>
      </c>
      <c r="C21" s="10" t="s">
        <v>241</v>
      </c>
      <c r="D21" s="182">
        <v>0</v>
      </c>
      <c r="E21" s="10" t="s">
        <v>241</v>
      </c>
      <c r="F21" s="182">
        <v>0</v>
      </c>
      <c r="G21" s="10" t="s">
        <v>241</v>
      </c>
      <c r="H21" s="182">
        <v>0</v>
      </c>
      <c r="I21" s="10" t="s">
        <v>179</v>
      </c>
      <c r="J21" s="182">
        <v>0</v>
      </c>
      <c r="K21" s="10" t="s">
        <v>241</v>
      </c>
      <c r="L21" s="182">
        <v>0</v>
      </c>
      <c r="M21" s="10" t="s">
        <v>241</v>
      </c>
      <c r="N21" s="182">
        <v>0</v>
      </c>
      <c r="O21" s="10" t="s">
        <v>179</v>
      </c>
      <c r="P21" s="182">
        <v>2.37833852203834E-2</v>
      </c>
      <c r="Q21" s="10" t="s">
        <v>159</v>
      </c>
      <c r="R21" s="182">
        <v>2.7829071217929302E-3</v>
      </c>
      <c r="S21" s="10" t="s">
        <v>181</v>
      </c>
    </row>
    <row r="22" spans="1:19" x14ac:dyDescent="0.25">
      <c r="A22" s="12" t="s">
        <v>189</v>
      </c>
      <c r="B22" s="182">
        <v>0</v>
      </c>
      <c r="C22" s="10" t="s">
        <v>241</v>
      </c>
      <c r="D22" s="182">
        <v>0</v>
      </c>
      <c r="E22" s="10" t="s">
        <v>241</v>
      </c>
      <c r="F22" s="182">
        <v>0</v>
      </c>
      <c r="G22" s="10" t="s">
        <v>241</v>
      </c>
      <c r="H22" s="182">
        <v>0</v>
      </c>
      <c r="I22" s="10" t="s">
        <v>179</v>
      </c>
      <c r="J22" s="182">
        <v>0</v>
      </c>
      <c r="K22" s="10" t="s">
        <v>241</v>
      </c>
      <c r="L22" s="182">
        <v>0</v>
      </c>
      <c r="M22" s="10" t="s">
        <v>241</v>
      </c>
      <c r="N22" s="182">
        <v>0</v>
      </c>
      <c r="O22" s="10" t="s">
        <v>179</v>
      </c>
      <c r="P22" s="182">
        <v>1.97862980506648E-2</v>
      </c>
      <c r="Q22" s="10" t="s">
        <v>159</v>
      </c>
      <c r="R22" s="182">
        <v>2.3015258798932698E-3</v>
      </c>
      <c r="S22" s="10" t="s">
        <v>181</v>
      </c>
    </row>
    <row r="23" spans="1:19" x14ac:dyDescent="0.25">
      <c r="A23" s="12" t="s">
        <v>190</v>
      </c>
      <c r="B23" s="182">
        <v>0</v>
      </c>
      <c r="C23" s="10" t="s">
        <v>241</v>
      </c>
      <c r="D23" s="182">
        <v>0</v>
      </c>
      <c r="E23" s="10" t="s">
        <v>241</v>
      </c>
      <c r="F23" s="182">
        <v>0</v>
      </c>
      <c r="G23" s="10" t="s">
        <v>241</v>
      </c>
      <c r="H23" s="182">
        <v>0</v>
      </c>
      <c r="I23" s="10" t="s">
        <v>179</v>
      </c>
      <c r="J23" s="182">
        <v>0</v>
      </c>
      <c r="K23" s="10" t="s">
        <v>241</v>
      </c>
      <c r="L23" s="182">
        <v>0</v>
      </c>
      <c r="M23" s="10" t="s">
        <v>241</v>
      </c>
      <c r="N23" s="182">
        <v>0</v>
      </c>
      <c r="O23" s="10" t="s">
        <v>179</v>
      </c>
      <c r="P23" s="182">
        <v>2.2547629435718398E-2</v>
      </c>
      <c r="Q23" s="10" t="s">
        <v>159</v>
      </c>
      <c r="R23" s="182">
        <v>2.6633683245345301E-3</v>
      </c>
      <c r="S23" s="10" t="s">
        <v>181</v>
      </c>
    </row>
    <row r="24" spans="1:19" x14ac:dyDescent="0.25">
      <c r="A24" s="12" t="s">
        <v>191</v>
      </c>
      <c r="B24" s="182">
        <v>0</v>
      </c>
      <c r="C24" s="10" t="s">
        <v>241</v>
      </c>
      <c r="D24" s="182">
        <v>0</v>
      </c>
      <c r="E24" s="10" t="s">
        <v>241</v>
      </c>
      <c r="F24" s="182">
        <v>0</v>
      </c>
      <c r="G24" s="10" t="s">
        <v>241</v>
      </c>
      <c r="H24" s="182">
        <v>0</v>
      </c>
      <c r="I24" s="10" t="s">
        <v>179</v>
      </c>
      <c r="J24" s="182">
        <v>0</v>
      </c>
      <c r="K24" s="10" t="s">
        <v>241</v>
      </c>
      <c r="L24" s="182">
        <v>0</v>
      </c>
      <c r="M24" s="10" t="s">
        <v>241</v>
      </c>
      <c r="N24" s="182">
        <v>0</v>
      </c>
      <c r="O24" s="10" t="s">
        <v>179</v>
      </c>
      <c r="P24" s="182">
        <v>1.9656226250343599E-2</v>
      </c>
      <c r="Q24" s="10" t="s">
        <v>159</v>
      </c>
      <c r="R24" s="182">
        <v>2.4701066498416602E-3</v>
      </c>
      <c r="S24" s="10" t="s">
        <v>181</v>
      </c>
    </row>
    <row r="25" spans="1:19" x14ac:dyDescent="0.25">
      <c r="A25" s="12" t="s">
        <v>192</v>
      </c>
      <c r="B25" s="182">
        <v>0</v>
      </c>
      <c r="C25" s="10" t="s">
        <v>241</v>
      </c>
      <c r="D25" s="182">
        <v>0</v>
      </c>
      <c r="E25" s="10" t="s">
        <v>241</v>
      </c>
      <c r="F25" s="182">
        <v>0</v>
      </c>
      <c r="G25" s="10" t="s">
        <v>241</v>
      </c>
      <c r="H25" s="182">
        <v>0</v>
      </c>
      <c r="I25" s="10" t="s">
        <v>179</v>
      </c>
      <c r="J25" s="182">
        <v>0</v>
      </c>
      <c r="K25" s="10" t="s">
        <v>241</v>
      </c>
      <c r="L25" s="182">
        <v>0</v>
      </c>
      <c r="M25" s="10" t="s">
        <v>241</v>
      </c>
      <c r="N25" s="182">
        <v>0</v>
      </c>
      <c r="O25" s="10" t="s">
        <v>179</v>
      </c>
      <c r="P25" s="182">
        <v>1.8987972171498401E-2</v>
      </c>
      <c r="Q25" s="10" t="s">
        <v>159</v>
      </c>
      <c r="R25" s="182">
        <v>2.4837927685346802E-3</v>
      </c>
      <c r="S25" s="10" t="s">
        <v>181</v>
      </c>
    </row>
    <row r="26" spans="1:19" x14ac:dyDescent="0.25">
      <c r="A26" s="12" t="s">
        <v>193</v>
      </c>
      <c r="B26" s="182">
        <v>0</v>
      </c>
      <c r="C26" s="10" t="s">
        <v>241</v>
      </c>
      <c r="D26" s="182">
        <v>0</v>
      </c>
      <c r="E26" s="10" t="s">
        <v>241</v>
      </c>
      <c r="F26" s="182">
        <v>0</v>
      </c>
      <c r="G26" s="10" t="s">
        <v>241</v>
      </c>
      <c r="H26" s="182">
        <v>0</v>
      </c>
      <c r="I26" s="10" t="s">
        <v>179</v>
      </c>
      <c r="J26" s="182">
        <v>0</v>
      </c>
      <c r="K26" s="10" t="s">
        <v>241</v>
      </c>
      <c r="L26" s="182">
        <v>0</v>
      </c>
      <c r="M26" s="10" t="s">
        <v>241</v>
      </c>
      <c r="N26" s="182">
        <v>0</v>
      </c>
      <c r="O26" s="10" t="s">
        <v>179</v>
      </c>
      <c r="P26" s="182">
        <v>1.88424848685089E-2</v>
      </c>
      <c r="Q26" s="10" t="s">
        <v>159</v>
      </c>
      <c r="R26" s="182">
        <v>2.5129613830475401E-3</v>
      </c>
      <c r="S26" s="10" t="s">
        <v>181</v>
      </c>
    </row>
    <row r="27" spans="1:19" x14ac:dyDescent="0.25">
      <c r="A27" s="12" t="s">
        <v>194</v>
      </c>
      <c r="B27" s="182">
        <v>0</v>
      </c>
      <c r="C27" s="10" t="s">
        <v>241</v>
      </c>
      <c r="D27" s="182">
        <v>0</v>
      </c>
      <c r="E27" s="10" t="s">
        <v>241</v>
      </c>
      <c r="F27" s="182">
        <v>0</v>
      </c>
      <c r="G27" s="10" t="s">
        <v>241</v>
      </c>
      <c r="H27" s="182">
        <v>0</v>
      </c>
      <c r="I27" s="10" t="s">
        <v>179</v>
      </c>
      <c r="J27" s="182">
        <v>0</v>
      </c>
      <c r="K27" s="10" t="s">
        <v>241</v>
      </c>
      <c r="L27" s="182">
        <v>0</v>
      </c>
      <c r="M27" s="10" t="s">
        <v>241</v>
      </c>
      <c r="N27" s="182">
        <v>0</v>
      </c>
      <c r="O27" s="10" t="s">
        <v>179</v>
      </c>
      <c r="P27" s="182">
        <v>1.5873779733259999E-2</v>
      </c>
      <c r="Q27" s="10" t="s">
        <v>159</v>
      </c>
      <c r="R27" s="182">
        <v>2.0749889690387202E-3</v>
      </c>
      <c r="S27" s="10" t="s">
        <v>181</v>
      </c>
    </row>
    <row r="28" spans="1:19" x14ac:dyDescent="0.25">
      <c r="A28" s="12" t="s">
        <v>196</v>
      </c>
      <c r="B28" s="182">
        <v>0</v>
      </c>
      <c r="C28" s="10" t="s">
        <v>241</v>
      </c>
      <c r="D28" s="182">
        <v>0</v>
      </c>
      <c r="E28" s="10" t="s">
        <v>241</v>
      </c>
      <c r="F28" s="182">
        <v>0</v>
      </c>
      <c r="G28" s="10" t="s">
        <v>241</v>
      </c>
      <c r="H28" s="182">
        <v>0</v>
      </c>
      <c r="I28" s="10" t="s">
        <v>179</v>
      </c>
      <c r="J28" s="182">
        <v>0</v>
      </c>
      <c r="K28" s="10" t="s">
        <v>241</v>
      </c>
      <c r="L28" s="182">
        <v>0</v>
      </c>
      <c r="M28" s="10" t="s">
        <v>241</v>
      </c>
      <c r="N28" s="182">
        <v>0</v>
      </c>
      <c r="O28" s="10" t="s">
        <v>179</v>
      </c>
      <c r="P28" s="182">
        <v>2.21082517988615E-2</v>
      </c>
      <c r="Q28" s="10" t="s">
        <v>159</v>
      </c>
      <c r="R28" s="182">
        <v>2.7892668100076498E-3</v>
      </c>
      <c r="S28" s="10" t="s">
        <v>181</v>
      </c>
    </row>
    <row r="29" spans="1:19" x14ac:dyDescent="0.25">
      <c r="A29" s="12" t="s">
        <v>197</v>
      </c>
      <c r="B29" s="182">
        <v>0</v>
      </c>
      <c r="C29" s="10" t="s">
        <v>241</v>
      </c>
      <c r="D29" s="182">
        <v>0</v>
      </c>
      <c r="E29" s="10" t="s">
        <v>241</v>
      </c>
      <c r="F29" s="182">
        <v>0</v>
      </c>
      <c r="G29" s="10" t="s">
        <v>241</v>
      </c>
      <c r="H29" s="182">
        <v>0</v>
      </c>
      <c r="I29" s="10" t="s">
        <v>179</v>
      </c>
      <c r="J29" s="182">
        <v>0</v>
      </c>
      <c r="K29" s="10" t="s">
        <v>241</v>
      </c>
      <c r="L29" s="182">
        <v>0</v>
      </c>
      <c r="M29" s="10" t="s">
        <v>241</v>
      </c>
      <c r="N29" s="182">
        <v>0</v>
      </c>
      <c r="O29" s="10" t="s">
        <v>179</v>
      </c>
      <c r="P29" s="182">
        <v>2.5013653741125099E-2</v>
      </c>
      <c r="Q29" s="10" t="s">
        <v>159</v>
      </c>
      <c r="R29" s="182">
        <v>2.94159205641691E-3</v>
      </c>
      <c r="S29" s="10" t="s">
        <v>181</v>
      </c>
    </row>
    <row r="30" spans="1:19" x14ac:dyDescent="0.25">
      <c r="A30" s="12" t="s">
        <v>199</v>
      </c>
      <c r="B30" s="182">
        <v>0</v>
      </c>
      <c r="C30" s="10" t="s">
        <v>241</v>
      </c>
      <c r="D30" s="182">
        <v>0</v>
      </c>
      <c r="E30" s="10" t="s">
        <v>241</v>
      </c>
      <c r="F30" s="182">
        <v>0</v>
      </c>
      <c r="G30" s="10" t="s">
        <v>241</v>
      </c>
      <c r="H30" s="182">
        <v>0</v>
      </c>
      <c r="I30" s="10" t="s">
        <v>179</v>
      </c>
      <c r="J30" s="182">
        <v>0</v>
      </c>
      <c r="K30" s="10" t="s">
        <v>241</v>
      </c>
      <c r="L30" s="182">
        <v>0</v>
      </c>
      <c r="M30" s="10" t="s">
        <v>241</v>
      </c>
      <c r="N30" s="182">
        <v>0</v>
      </c>
      <c r="O30" s="10" t="s">
        <v>179</v>
      </c>
      <c r="P30" s="182">
        <v>2.49059102063139E-2</v>
      </c>
      <c r="Q30" s="10" t="s">
        <v>159</v>
      </c>
      <c r="R30" s="182">
        <v>2.8639898581162399E-3</v>
      </c>
      <c r="S30" s="10" t="s">
        <v>181</v>
      </c>
    </row>
    <row r="31" spans="1:19" x14ac:dyDescent="0.25">
      <c r="A31" s="12" t="s">
        <v>200</v>
      </c>
      <c r="B31" s="182">
        <v>0</v>
      </c>
      <c r="C31" s="10" t="s">
        <v>241</v>
      </c>
      <c r="D31" s="182">
        <v>0</v>
      </c>
      <c r="E31" s="10" t="s">
        <v>241</v>
      </c>
      <c r="F31" s="182">
        <v>0</v>
      </c>
      <c r="G31" s="10" t="s">
        <v>241</v>
      </c>
      <c r="H31" s="182">
        <v>0</v>
      </c>
      <c r="I31" s="10" t="s">
        <v>179</v>
      </c>
      <c r="J31" s="182">
        <v>0</v>
      </c>
      <c r="K31" s="10" t="s">
        <v>241</v>
      </c>
      <c r="L31" s="182">
        <v>0</v>
      </c>
      <c r="M31" s="10" t="s">
        <v>241</v>
      </c>
      <c r="N31" s="182">
        <v>0</v>
      </c>
      <c r="O31" s="10" t="s">
        <v>179</v>
      </c>
      <c r="P31" s="182">
        <v>2.3028741728544699E-2</v>
      </c>
      <c r="Q31" s="10" t="s">
        <v>159</v>
      </c>
      <c r="R31" s="182">
        <v>2.5641973354459898E-3</v>
      </c>
      <c r="S31" s="10" t="s">
        <v>181</v>
      </c>
    </row>
    <row r="32" spans="1:19" x14ac:dyDescent="0.25">
      <c r="A32" s="15" t="s">
        <v>203</v>
      </c>
      <c r="B32" s="183">
        <v>0</v>
      </c>
      <c r="C32" s="14" t="s">
        <v>241</v>
      </c>
      <c r="D32" s="183">
        <v>0</v>
      </c>
      <c r="E32" s="14" t="s">
        <v>241</v>
      </c>
      <c r="F32" s="183">
        <v>0</v>
      </c>
      <c r="G32" s="14" t="s">
        <v>241</v>
      </c>
      <c r="H32" s="183">
        <v>0</v>
      </c>
      <c r="I32" s="14" t="s">
        <v>179</v>
      </c>
      <c r="J32" s="183">
        <v>0</v>
      </c>
      <c r="K32" s="14" t="s">
        <v>241</v>
      </c>
      <c r="L32" s="183">
        <v>0</v>
      </c>
      <c r="M32" s="14" t="s">
        <v>241</v>
      </c>
      <c r="N32" s="183">
        <v>0</v>
      </c>
      <c r="O32" s="14" t="s">
        <v>179</v>
      </c>
      <c r="P32" s="183">
        <v>2.0080459374892501E-2</v>
      </c>
      <c r="Q32" s="14" t="s">
        <v>159</v>
      </c>
      <c r="R32" s="183">
        <v>2.2265380459688599E-3</v>
      </c>
      <c r="S32" s="14" t="s">
        <v>181</v>
      </c>
    </row>
    <row r="34" spans="1:2" x14ac:dyDescent="0.25">
      <c r="A34" s="16" t="s">
        <v>204</v>
      </c>
      <c r="B34" s="16" t="s">
        <v>218</v>
      </c>
    </row>
    <row r="36" spans="1:2" x14ac:dyDescent="0.25">
      <c r="B36" s="16" t="s">
        <v>380</v>
      </c>
    </row>
    <row r="37" spans="1:2" x14ac:dyDescent="0.25">
      <c r="B37" s="16" t="s">
        <v>388</v>
      </c>
    </row>
    <row r="39" spans="1:2" x14ac:dyDescent="0.25">
      <c r="B39" s="16" t="s">
        <v>210</v>
      </c>
    </row>
    <row r="40" spans="1:2" x14ac:dyDescent="0.25">
      <c r="B40" s="16" t="s">
        <v>244</v>
      </c>
    </row>
    <row r="41" spans="1:2" x14ac:dyDescent="0.25">
      <c r="B41" s="16" t="s">
        <v>212</v>
      </c>
    </row>
    <row r="44" spans="1:2" x14ac:dyDescent="0.25">
      <c r="A44" s="17" t="str">
        <f>HYPERLINK("#'MINOR_GAMING 8'!A2", "&lt;&lt;&lt; Previous table")</f>
        <v>&lt;&lt;&lt; Previous table</v>
      </c>
    </row>
    <row r="45" spans="1:2" x14ac:dyDescent="0.25">
      <c r="A45" s="17" t="str">
        <f>HYPERLINK("#'MINOR_GAMING 10'!A2",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S45"/>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HYPERLINK("#'INDEX'!B90", "Link to index")</f>
        <v>Link to index</v>
      </c>
    </row>
    <row r="2" spans="1:19" ht="15.75" customHeight="1" x14ac:dyDescent="0.25">
      <c r="A2" s="287" t="s">
        <v>393</v>
      </c>
      <c r="B2" s="286"/>
      <c r="C2" s="286"/>
      <c r="D2" s="286"/>
      <c r="E2" s="286"/>
      <c r="F2" s="286"/>
      <c r="G2" s="286"/>
      <c r="H2" s="286"/>
      <c r="I2" s="286"/>
      <c r="J2" s="286"/>
      <c r="K2" s="286"/>
      <c r="L2" s="286"/>
      <c r="M2" s="286"/>
      <c r="N2" s="286"/>
      <c r="O2" s="286"/>
      <c r="P2" s="286"/>
      <c r="Q2" s="286"/>
      <c r="R2" s="286"/>
      <c r="S2" s="286"/>
    </row>
    <row r="3" spans="1:19" ht="15.75" customHeight="1" x14ac:dyDescent="0.25">
      <c r="A3" s="287" t="s">
        <v>108</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225</v>
      </c>
      <c r="B6" s="288"/>
      <c r="C6" s="288"/>
      <c r="D6" s="288"/>
      <c r="E6" s="288"/>
      <c r="F6" s="288"/>
      <c r="G6" s="288"/>
      <c r="H6" s="288"/>
      <c r="I6" s="288"/>
      <c r="J6" s="288"/>
      <c r="K6" s="288"/>
      <c r="L6" s="288"/>
      <c r="M6" s="288"/>
      <c r="N6" s="288"/>
      <c r="O6" s="288"/>
      <c r="P6" s="288"/>
      <c r="Q6" s="288"/>
      <c r="R6" s="288"/>
      <c r="S6" s="288"/>
    </row>
    <row r="7" spans="1:19" x14ac:dyDescent="0.25">
      <c r="A7" s="12" t="s">
        <v>170</v>
      </c>
      <c r="B7" s="184">
        <v>0</v>
      </c>
      <c r="C7" s="10" t="s">
        <v>241</v>
      </c>
      <c r="D7" s="184">
        <v>0</v>
      </c>
      <c r="E7" s="10" t="s">
        <v>241</v>
      </c>
      <c r="F7" s="184">
        <v>0</v>
      </c>
      <c r="G7" s="10" t="s">
        <v>241</v>
      </c>
      <c r="H7" s="184">
        <v>8.1353880778261001</v>
      </c>
      <c r="I7" s="10" t="s">
        <v>159</v>
      </c>
      <c r="J7" s="184">
        <v>0</v>
      </c>
      <c r="K7" s="10" t="s">
        <v>241</v>
      </c>
      <c r="L7" s="184">
        <v>9.9631424254306893</v>
      </c>
      <c r="M7" s="10" t="s">
        <v>159</v>
      </c>
      <c r="N7" s="184">
        <v>5.3590725422691401</v>
      </c>
      <c r="O7" s="10" t="s">
        <v>159</v>
      </c>
      <c r="P7" s="184">
        <v>3.5003257199279898</v>
      </c>
      <c r="Q7" s="10" t="s">
        <v>159</v>
      </c>
      <c r="R7" s="184">
        <v>3.08690167069985</v>
      </c>
      <c r="S7" s="10" t="s">
        <v>159</v>
      </c>
    </row>
    <row r="8" spans="1:19" x14ac:dyDescent="0.25">
      <c r="A8" s="12" t="s">
        <v>171</v>
      </c>
      <c r="B8" s="184">
        <v>0</v>
      </c>
      <c r="C8" s="10" t="s">
        <v>241</v>
      </c>
      <c r="D8" s="184">
        <v>0</v>
      </c>
      <c r="E8" s="10" t="s">
        <v>241</v>
      </c>
      <c r="F8" s="184">
        <v>0</v>
      </c>
      <c r="G8" s="10" t="s">
        <v>241</v>
      </c>
      <c r="H8" s="184">
        <v>7.6468622239680704</v>
      </c>
      <c r="I8" s="10" t="s">
        <v>159</v>
      </c>
      <c r="J8" s="184">
        <v>0</v>
      </c>
      <c r="K8" s="10" t="s">
        <v>241</v>
      </c>
      <c r="L8" s="184">
        <v>8.5212150018668993</v>
      </c>
      <c r="M8" s="10" t="s">
        <v>159</v>
      </c>
      <c r="N8" s="184">
        <v>2.01760756874851</v>
      </c>
      <c r="O8" s="10" t="s">
        <v>159</v>
      </c>
      <c r="P8" s="184">
        <v>3.7229115862788702</v>
      </c>
      <c r="Q8" s="10" t="s">
        <v>159</v>
      </c>
      <c r="R8" s="184">
        <v>2.1332658190203801</v>
      </c>
      <c r="S8" s="10" t="s">
        <v>159</v>
      </c>
    </row>
    <row r="9" spans="1:19" x14ac:dyDescent="0.25">
      <c r="A9" s="12" t="s">
        <v>172</v>
      </c>
      <c r="B9" s="184">
        <v>0</v>
      </c>
      <c r="C9" s="10" t="s">
        <v>241</v>
      </c>
      <c r="D9" s="184">
        <v>0</v>
      </c>
      <c r="E9" s="10" t="s">
        <v>241</v>
      </c>
      <c r="F9" s="184">
        <v>0</v>
      </c>
      <c r="G9" s="10" t="s">
        <v>241</v>
      </c>
      <c r="H9" s="184">
        <v>6.6814381435414303</v>
      </c>
      <c r="I9" s="10" t="s">
        <v>159</v>
      </c>
      <c r="J9" s="184">
        <v>0</v>
      </c>
      <c r="K9" s="10" t="s">
        <v>241</v>
      </c>
      <c r="L9" s="184">
        <v>7.9301203050290399</v>
      </c>
      <c r="M9" s="10" t="s">
        <v>159</v>
      </c>
      <c r="N9" s="184">
        <v>0</v>
      </c>
      <c r="O9" s="10" t="s">
        <v>179</v>
      </c>
      <c r="P9" s="184">
        <v>3.9657077969935401</v>
      </c>
      <c r="Q9" s="10" t="s">
        <v>159</v>
      </c>
      <c r="R9" s="184">
        <v>1.45174216025497</v>
      </c>
      <c r="S9" s="10" t="s">
        <v>181</v>
      </c>
    </row>
    <row r="10" spans="1:19" x14ac:dyDescent="0.25">
      <c r="A10" s="12" t="s">
        <v>173</v>
      </c>
      <c r="B10" s="184">
        <v>0</v>
      </c>
      <c r="C10" s="10" t="s">
        <v>241</v>
      </c>
      <c r="D10" s="184">
        <v>0</v>
      </c>
      <c r="E10" s="10" t="s">
        <v>241</v>
      </c>
      <c r="F10" s="184">
        <v>0</v>
      </c>
      <c r="G10" s="10" t="s">
        <v>241</v>
      </c>
      <c r="H10" s="184">
        <v>7.3458218605419399</v>
      </c>
      <c r="I10" s="10" t="s">
        <v>159</v>
      </c>
      <c r="J10" s="184">
        <v>0</v>
      </c>
      <c r="K10" s="10" t="s">
        <v>241</v>
      </c>
      <c r="L10" s="184">
        <v>6.0840556397302104</v>
      </c>
      <c r="M10" s="10" t="s">
        <v>159</v>
      </c>
      <c r="N10" s="184">
        <v>0</v>
      </c>
      <c r="O10" s="10" t="s">
        <v>179</v>
      </c>
      <c r="P10" s="184">
        <v>3.69316311959318</v>
      </c>
      <c r="Q10" s="10" t="s">
        <v>159</v>
      </c>
      <c r="R10" s="184">
        <v>1.4669171978419699</v>
      </c>
      <c r="S10" s="10" t="s">
        <v>181</v>
      </c>
    </row>
    <row r="11" spans="1:19" x14ac:dyDescent="0.25">
      <c r="A11" s="12" t="s">
        <v>174</v>
      </c>
      <c r="B11" s="184">
        <v>0</v>
      </c>
      <c r="C11" s="10" t="s">
        <v>241</v>
      </c>
      <c r="D11" s="184">
        <v>0</v>
      </c>
      <c r="E11" s="10" t="s">
        <v>241</v>
      </c>
      <c r="F11" s="184">
        <v>0</v>
      </c>
      <c r="G11" s="10" t="s">
        <v>241</v>
      </c>
      <c r="H11" s="184">
        <v>6.44919753891861</v>
      </c>
      <c r="I11" s="10" t="s">
        <v>159</v>
      </c>
      <c r="J11" s="184">
        <v>0</v>
      </c>
      <c r="K11" s="10" t="s">
        <v>241</v>
      </c>
      <c r="L11" s="184">
        <v>5.0498315195813896</v>
      </c>
      <c r="M11" s="10" t="s">
        <v>159</v>
      </c>
      <c r="N11" s="184">
        <v>0</v>
      </c>
      <c r="O11" s="10" t="s">
        <v>179</v>
      </c>
      <c r="P11" s="184">
        <v>4.0425057590844897</v>
      </c>
      <c r="Q11" s="10" t="s">
        <v>159</v>
      </c>
      <c r="R11" s="184">
        <v>1.32284473531094</v>
      </c>
      <c r="S11" s="10" t="s">
        <v>181</v>
      </c>
    </row>
    <row r="12" spans="1:19" x14ac:dyDescent="0.25">
      <c r="A12" s="12" t="s">
        <v>175</v>
      </c>
      <c r="B12" s="184">
        <v>0</v>
      </c>
      <c r="C12" s="10" t="s">
        <v>241</v>
      </c>
      <c r="D12" s="184">
        <v>0</v>
      </c>
      <c r="E12" s="10" t="s">
        <v>241</v>
      </c>
      <c r="F12" s="184">
        <v>0</v>
      </c>
      <c r="G12" s="10" t="s">
        <v>241</v>
      </c>
      <c r="H12" s="184">
        <v>0</v>
      </c>
      <c r="I12" s="10" t="s">
        <v>379</v>
      </c>
      <c r="J12" s="184">
        <v>0</v>
      </c>
      <c r="K12" s="10" t="s">
        <v>241</v>
      </c>
      <c r="L12" s="184">
        <v>4.3017201790590702</v>
      </c>
      <c r="M12" s="10" t="s">
        <v>159</v>
      </c>
      <c r="N12" s="184">
        <v>0</v>
      </c>
      <c r="O12" s="10" t="s">
        <v>179</v>
      </c>
      <c r="P12" s="184">
        <v>3.70312264385166</v>
      </c>
      <c r="Q12" s="10" t="s">
        <v>159</v>
      </c>
      <c r="R12" s="184">
        <v>0.25033745752504299</v>
      </c>
      <c r="S12" s="10" t="s">
        <v>181</v>
      </c>
    </row>
    <row r="13" spans="1:19" x14ac:dyDescent="0.25">
      <c r="A13" s="12" t="s">
        <v>176</v>
      </c>
      <c r="B13" s="184">
        <v>0</v>
      </c>
      <c r="C13" s="10" t="s">
        <v>241</v>
      </c>
      <c r="D13" s="184">
        <v>0</v>
      </c>
      <c r="E13" s="10" t="s">
        <v>241</v>
      </c>
      <c r="F13" s="184">
        <v>0</v>
      </c>
      <c r="G13" s="10" t="s">
        <v>241</v>
      </c>
      <c r="H13" s="184">
        <v>0</v>
      </c>
      <c r="I13" s="10" t="s">
        <v>179</v>
      </c>
      <c r="J13" s="184">
        <v>0</v>
      </c>
      <c r="K13" s="10" t="s">
        <v>241</v>
      </c>
      <c r="L13" s="184">
        <v>2.79721049868215</v>
      </c>
      <c r="M13" s="10" t="s">
        <v>159</v>
      </c>
      <c r="N13" s="184">
        <v>0</v>
      </c>
      <c r="O13" s="10" t="s">
        <v>179</v>
      </c>
      <c r="P13" s="184">
        <v>3.5203386531724399</v>
      </c>
      <c r="Q13" s="10" t="s">
        <v>159</v>
      </c>
      <c r="R13" s="184">
        <v>0.20651984193311501</v>
      </c>
      <c r="S13" s="10" t="s">
        <v>181</v>
      </c>
    </row>
    <row r="14" spans="1:19" x14ac:dyDescent="0.25">
      <c r="A14" s="12" t="s">
        <v>177</v>
      </c>
      <c r="B14" s="184">
        <v>0</v>
      </c>
      <c r="C14" s="10" t="s">
        <v>241</v>
      </c>
      <c r="D14" s="184">
        <v>0</v>
      </c>
      <c r="E14" s="10" t="s">
        <v>241</v>
      </c>
      <c r="F14" s="184">
        <v>0</v>
      </c>
      <c r="G14" s="10" t="s">
        <v>241</v>
      </c>
      <c r="H14" s="184">
        <v>0</v>
      </c>
      <c r="I14" s="10" t="s">
        <v>179</v>
      </c>
      <c r="J14" s="184">
        <v>0</v>
      </c>
      <c r="K14" s="10" t="s">
        <v>241</v>
      </c>
      <c r="L14" s="184">
        <v>2.57880953802978</v>
      </c>
      <c r="M14" s="10" t="s">
        <v>159</v>
      </c>
      <c r="N14" s="184">
        <v>0</v>
      </c>
      <c r="O14" s="10" t="s">
        <v>179</v>
      </c>
      <c r="P14" s="184">
        <v>3.20073057733428</v>
      </c>
      <c r="Q14" s="10" t="s">
        <v>159</v>
      </c>
      <c r="R14" s="184">
        <v>0.18839699011327299</v>
      </c>
      <c r="S14" s="10" t="s">
        <v>181</v>
      </c>
    </row>
    <row r="15" spans="1:19" x14ac:dyDescent="0.25">
      <c r="A15" s="12" t="s">
        <v>178</v>
      </c>
      <c r="B15" s="184">
        <v>0</v>
      </c>
      <c r="C15" s="10" t="s">
        <v>241</v>
      </c>
      <c r="D15" s="184">
        <v>0</v>
      </c>
      <c r="E15" s="10" t="s">
        <v>241</v>
      </c>
      <c r="F15" s="184">
        <v>0</v>
      </c>
      <c r="G15" s="10" t="s">
        <v>241</v>
      </c>
      <c r="H15" s="184">
        <v>0</v>
      </c>
      <c r="I15" s="10" t="s">
        <v>179</v>
      </c>
      <c r="J15" s="184">
        <v>0</v>
      </c>
      <c r="K15" s="10" t="s">
        <v>241</v>
      </c>
      <c r="L15" s="184">
        <v>2.1691517298181702</v>
      </c>
      <c r="M15" s="10" t="s">
        <v>159</v>
      </c>
      <c r="N15" s="184">
        <v>0</v>
      </c>
      <c r="O15" s="10" t="s">
        <v>179</v>
      </c>
      <c r="P15" s="184">
        <v>3.25415336465093</v>
      </c>
      <c r="Q15" s="10" t="s">
        <v>159</v>
      </c>
      <c r="R15" s="184">
        <v>0.17915657699426499</v>
      </c>
      <c r="S15" s="10" t="s">
        <v>181</v>
      </c>
    </row>
    <row r="16" spans="1:19" x14ac:dyDescent="0.25">
      <c r="A16" s="12" t="s">
        <v>182</v>
      </c>
      <c r="B16" s="184">
        <v>0</v>
      </c>
      <c r="C16" s="10" t="s">
        <v>241</v>
      </c>
      <c r="D16" s="184">
        <v>0</v>
      </c>
      <c r="E16" s="10" t="s">
        <v>241</v>
      </c>
      <c r="F16" s="184">
        <v>0</v>
      </c>
      <c r="G16" s="10" t="s">
        <v>241</v>
      </c>
      <c r="H16" s="184">
        <v>0</v>
      </c>
      <c r="I16" s="10" t="s">
        <v>179</v>
      </c>
      <c r="J16" s="184">
        <v>0</v>
      </c>
      <c r="K16" s="10" t="s">
        <v>241</v>
      </c>
      <c r="L16" s="184">
        <v>0</v>
      </c>
      <c r="M16" s="10" t="s">
        <v>284</v>
      </c>
      <c r="N16" s="184">
        <v>0</v>
      </c>
      <c r="O16" s="10" t="s">
        <v>179</v>
      </c>
      <c r="P16" s="184">
        <v>3.0396684347402401</v>
      </c>
      <c r="Q16" s="10" t="s">
        <v>159</v>
      </c>
      <c r="R16" s="184">
        <v>0.13632822523596799</v>
      </c>
      <c r="S16" s="10" t="s">
        <v>181</v>
      </c>
    </row>
    <row r="17" spans="1:19" x14ac:dyDescent="0.25">
      <c r="A17" s="12" t="s">
        <v>183</v>
      </c>
      <c r="B17" s="184">
        <v>0</v>
      </c>
      <c r="C17" s="10" t="s">
        <v>241</v>
      </c>
      <c r="D17" s="184">
        <v>0</v>
      </c>
      <c r="E17" s="10" t="s">
        <v>241</v>
      </c>
      <c r="F17" s="184">
        <v>0</v>
      </c>
      <c r="G17" s="10" t="s">
        <v>241</v>
      </c>
      <c r="H17" s="184">
        <v>0</v>
      </c>
      <c r="I17" s="10" t="s">
        <v>179</v>
      </c>
      <c r="J17" s="184">
        <v>0</v>
      </c>
      <c r="K17" s="10" t="s">
        <v>241</v>
      </c>
      <c r="L17" s="184">
        <v>0</v>
      </c>
      <c r="M17" s="10" t="s">
        <v>241</v>
      </c>
      <c r="N17" s="184">
        <v>0</v>
      </c>
      <c r="O17" s="10" t="s">
        <v>179</v>
      </c>
      <c r="P17" s="184">
        <v>2.8212835052071101</v>
      </c>
      <c r="Q17" s="10" t="s">
        <v>159</v>
      </c>
      <c r="R17" s="184">
        <v>0.13107904105787399</v>
      </c>
      <c r="S17" s="10" t="s">
        <v>181</v>
      </c>
    </row>
    <row r="18" spans="1:19" x14ac:dyDescent="0.25">
      <c r="A18" s="12" t="s">
        <v>184</v>
      </c>
      <c r="B18" s="184">
        <v>0</v>
      </c>
      <c r="C18" s="10" t="s">
        <v>241</v>
      </c>
      <c r="D18" s="184">
        <v>0</v>
      </c>
      <c r="E18" s="10" t="s">
        <v>241</v>
      </c>
      <c r="F18" s="184">
        <v>0</v>
      </c>
      <c r="G18" s="10" t="s">
        <v>241</v>
      </c>
      <c r="H18" s="184">
        <v>0</v>
      </c>
      <c r="I18" s="10" t="s">
        <v>179</v>
      </c>
      <c r="J18" s="184">
        <v>0</v>
      </c>
      <c r="K18" s="10" t="s">
        <v>241</v>
      </c>
      <c r="L18" s="184">
        <v>0</v>
      </c>
      <c r="M18" s="10" t="s">
        <v>241</v>
      </c>
      <c r="N18" s="184">
        <v>0</v>
      </c>
      <c r="O18" s="10" t="s">
        <v>179</v>
      </c>
      <c r="P18" s="184">
        <v>2.4877158831509898</v>
      </c>
      <c r="Q18" s="10" t="s">
        <v>159</v>
      </c>
      <c r="R18" s="184">
        <v>0.120309472641044</v>
      </c>
      <c r="S18" s="10" t="s">
        <v>181</v>
      </c>
    </row>
    <row r="19" spans="1:19" x14ac:dyDescent="0.25">
      <c r="A19" s="12" t="s">
        <v>185</v>
      </c>
      <c r="B19" s="184">
        <v>0</v>
      </c>
      <c r="C19" s="10" t="s">
        <v>241</v>
      </c>
      <c r="D19" s="184">
        <v>0</v>
      </c>
      <c r="E19" s="10" t="s">
        <v>241</v>
      </c>
      <c r="F19" s="184">
        <v>0</v>
      </c>
      <c r="G19" s="10" t="s">
        <v>241</v>
      </c>
      <c r="H19" s="184">
        <v>0</v>
      </c>
      <c r="I19" s="10" t="s">
        <v>179</v>
      </c>
      <c r="J19" s="184">
        <v>0</v>
      </c>
      <c r="K19" s="10" t="s">
        <v>241</v>
      </c>
      <c r="L19" s="184">
        <v>0</v>
      </c>
      <c r="M19" s="10" t="s">
        <v>241</v>
      </c>
      <c r="N19" s="184">
        <v>0</v>
      </c>
      <c r="O19" s="10" t="s">
        <v>179</v>
      </c>
      <c r="P19" s="184">
        <v>2.1038889556758602</v>
      </c>
      <c r="Q19" s="10" t="s">
        <v>159</v>
      </c>
      <c r="R19" s="184">
        <v>0.116269636268578</v>
      </c>
      <c r="S19" s="10" t="s">
        <v>181</v>
      </c>
    </row>
    <row r="20" spans="1:19" x14ac:dyDescent="0.25">
      <c r="A20" s="12" t="s">
        <v>186</v>
      </c>
      <c r="B20" s="184">
        <v>0</v>
      </c>
      <c r="C20" s="10" t="s">
        <v>241</v>
      </c>
      <c r="D20" s="184">
        <v>0</v>
      </c>
      <c r="E20" s="10" t="s">
        <v>241</v>
      </c>
      <c r="F20" s="184">
        <v>0</v>
      </c>
      <c r="G20" s="10" t="s">
        <v>241</v>
      </c>
      <c r="H20" s="184">
        <v>0</v>
      </c>
      <c r="I20" s="10" t="s">
        <v>179</v>
      </c>
      <c r="J20" s="184">
        <v>0</v>
      </c>
      <c r="K20" s="10" t="s">
        <v>241</v>
      </c>
      <c r="L20" s="184">
        <v>0</v>
      </c>
      <c r="M20" s="10" t="s">
        <v>241</v>
      </c>
      <c r="N20" s="184">
        <v>0</v>
      </c>
      <c r="O20" s="10" t="s">
        <v>179</v>
      </c>
      <c r="P20" s="184">
        <v>2.08160332907247</v>
      </c>
      <c r="Q20" s="10" t="s">
        <v>159</v>
      </c>
      <c r="R20" s="184">
        <v>0.123259290596596</v>
      </c>
      <c r="S20" s="10" t="s">
        <v>181</v>
      </c>
    </row>
    <row r="21" spans="1:19" x14ac:dyDescent="0.25">
      <c r="A21" s="12" t="s">
        <v>188</v>
      </c>
      <c r="B21" s="184">
        <v>0</v>
      </c>
      <c r="C21" s="10" t="s">
        <v>241</v>
      </c>
      <c r="D21" s="184">
        <v>0</v>
      </c>
      <c r="E21" s="10" t="s">
        <v>241</v>
      </c>
      <c r="F21" s="184">
        <v>0</v>
      </c>
      <c r="G21" s="10" t="s">
        <v>241</v>
      </c>
      <c r="H21" s="184">
        <v>0</v>
      </c>
      <c r="I21" s="10" t="s">
        <v>179</v>
      </c>
      <c r="J21" s="184">
        <v>0</v>
      </c>
      <c r="K21" s="10" t="s">
        <v>241</v>
      </c>
      <c r="L21" s="184">
        <v>0</v>
      </c>
      <c r="M21" s="10" t="s">
        <v>241</v>
      </c>
      <c r="N21" s="184">
        <v>0</v>
      </c>
      <c r="O21" s="10" t="s">
        <v>179</v>
      </c>
      <c r="P21" s="184">
        <v>1.99491721636047</v>
      </c>
      <c r="Q21" s="10" t="s">
        <v>159</v>
      </c>
      <c r="R21" s="184">
        <v>0.121980149620147</v>
      </c>
      <c r="S21" s="10" t="s">
        <v>181</v>
      </c>
    </row>
    <row r="22" spans="1:19" x14ac:dyDescent="0.25">
      <c r="A22" s="12" t="s">
        <v>189</v>
      </c>
      <c r="B22" s="184">
        <v>0</v>
      </c>
      <c r="C22" s="10" t="s">
        <v>241</v>
      </c>
      <c r="D22" s="184">
        <v>0</v>
      </c>
      <c r="E22" s="10" t="s">
        <v>241</v>
      </c>
      <c r="F22" s="184">
        <v>0</v>
      </c>
      <c r="G22" s="10" t="s">
        <v>241</v>
      </c>
      <c r="H22" s="184">
        <v>0</v>
      </c>
      <c r="I22" s="10" t="s">
        <v>179</v>
      </c>
      <c r="J22" s="184">
        <v>0</v>
      </c>
      <c r="K22" s="10" t="s">
        <v>241</v>
      </c>
      <c r="L22" s="184">
        <v>0</v>
      </c>
      <c r="M22" s="10" t="s">
        <v>241</v>
      </c>
      <c r="N22" s="184">
        <v>0</v>
      </c>
      <c r="O22" s="10" t="s">
        <v>179</v>
      </c>
      <c r="P22" s="184">
        <v>1.7526930337379101</v>
      </c>
      <c r="Q22" s="10" t="s">
        <v>159</v>
      </c>
      <c r="R22" s="184">
        <v>0.107958962279536</v>
      </c>
      <c r="S22" s="10" t="s">
        <v>181</v>
      </c>
    </row>
    <row r="23" spans="1:19" x14ac:dyDescent="0.25">
      <c r="A23" s="12" t="s">
        <v>190</v>
      </c>
      <c r="B23" s="184">
        <v>0</v>
      </c>
      <c r="C23" s="10" t="s">
        <v>241</v>
      </c>
      <c r="D23" s="184">
        <v>0</v>
      </c>
      <c r="E23" s="10" t="s">
        <v>241</v>
      </c>
      <c r="F23" s="184">
        <v>0</v>
      </c>
      <c r="G23" s="10" t="s">
        <v>241</v>
      </c>
      <c r="H23" s="184">
        <v>0</v>
      </c>
      <c r="I23" s="10" t="s">
        <v>179</v>
      </c>
      <c r="J23" s="184">
        <v>0</v>
      </c>
      <c r="K23" s="10" t="s">
        <v>241</v>
      </c>
      <c r="L23" s="184">
        <v>0</v>
      </c>
      <c r="M23" s="10" t="s">
        <v>241</v>
      </c>
      <c r="N23" s="184">
        <v>0</v>
      </c>
      <c r="O23" s="10" t="s">
        <v>179</v>
      </c>
      <c r="P23" s="184">
        <v>2.21747428016785</v>
      </c>
      <c r="Q23" s="10" t="s">
        <v>159</v>
      </c>
      <c r="R23" s="184">
        <v>0.12772505031294201</v>
      </c>
      <c r="S23" s="10" t="s">
        <v>181</v>
      </c>
    </row>
    <row r="24" spans="1:19" x14ac:dyDescent="0.25">
      <c r="A24" s="12" t="s">
        <v>191</v>
      </c>
      <c r="B24" s="184">
        <v>0</v>
      </c>
      <c r="C24" s="10" t="s">
        <v>241</v>
      </c>
      <c r="D24" s="184">
        <v>0</v>
      </c>
      <c r="E24" s="10" t="s">
        <v>241</v>
      </c>
      <c r="F24" s="184">
        <v>0</v>
      </c>
      <c r="G24" s="10" t="s">
        <v>241</v>
      </c>
      <c r="H24" s="184">
        <v>0</v>
      </c>
      <c r="I24" s="10" t="s">
        <v>179</v>
      </c>
      <c r="J24" s="184">
        <v>0</v>
      </c>
      <c r="K24" s="10" t="s">
        <v>241</v>
      </c>
      <c r="L24" s="184">
        <v>0</v>
      </c>
      <c r="M24" s="10" t="s">
        <v>241</v>
      </c>
      <c r="N24" s="184">
        <v>0</v>
      </c>
      <c r="O24" s="10" t="s">
        <v>179</v>
      </c>
      <c r="P24" s="184">
        <v>1.85105438226009</v>
      </c>
      <c r="Q24" s="10" t="s">
        <v>159</v>
      </c>
      <c r="R24" s="184">
        <v>0.11831368943786701</v>
      </c>
      <c r="S24" s="10" t="s">
        <v>181</v>
      </c>
    </row>
    <row r="25" spans="1:19" x14ac:dyDescent="0.25">
      <c r="A25" s="12" t="s">
        <v>192</v>
      </c>
      <c r="B25" s="184">
        <v>0</v>
      </c>
      <c r="C25" s="10" t="s">
        <v>241</v>
      </c>
      <c r="D25" s="184">
        <v>0</v>
      </c>
      <c r="E25" s="10" t="s">
        <v>241</v>
      </c>
      <c r="F25" s="184">
        <v>0</v>
      </c>
      <c r="G25" s="10" t="s">
        <v>241</v>
      </c>
      <c r="H25" s="184">
        <v>0</v>
      </c>
      <c r="I25" s="10" t="s">
        <v>179</v>
      </c>
      <c r="J25" s="184">
        <v>0</v>
      </c>
      <c r="K25" s="10" t="s">
        <v>241</v>
      </c>
      <c r="L25" s="184">
        <v>0</v>
      </c>
      <c r="M25" s="10" t="s">
        <v>241</v>
      </c>
      <c r="N25" s="184">
        <v>0</v>
      </c>
      <c r="O25" s="10" t="s">
        <v>179</v>
      </c>
      <c r="P25" s="184">
        <v>1.8939040433993299</v>
      </c>
      <c r="Q25" s="10" t="s">
        <v>159</v>
      </c>
      <c r="R25" s="184">
        <v>0.121006678878334</v>
      </c>
      <c r="S25" s="10" t="s">
        <v>181</v>
      </c>
    </row>
    <row r="26" spans="1:19" x14ac:dyDescent="0.25">
      <c r="A26" s="12" t="s">
        <v>193</v>
      </c>
      <c r="B26" s="184">
        <v>0</v>
      </c>
      <c r="C26" s="10" t="s">
        <v>241</v>
      </c>
      <c r="D26" s="184">
        <v>0</v>
      </c>
      <c r="E26" s="10" t="s">
        <v>241</v>
      </c>
      <c r="F26" s="184">
        <v>0</v>
      </c>
      <c r="G26" s="10" t="s">
        <v>241</v>
      </c>
      <c r="H26" s="184">
        <v>0</v>
      </c>
      <c r="I26" s="10" t="s">
        <v>179</v>
      </c>
      <c r="J26" s="184">
        <v>0</v>
      </c>
      <c r="K26" s="10" t="s">
        <v>241</v>
      </c>
      <c r="L26" s="184">
        <v>0</v>
      </c>
      <c r="M26" s="10" t="s">
        <v>241</v>
      </c>
      <c r="N26" s="184">
        <v>0</v>
      </c>
      <c r="O26" s="10" t="s">
        <v>179</v>
      </c>
      <c r="P26" s="184">
        <v>1.7735266541788399</v>
      </c>
      <c r="Q26" s="10" t="s">
        <v>159</v>
      </c>
      <c r="R26" s="184">
        <v>0.125948894948303</v>
      </c>
      <c r="S26" s="10" t="s">
        <v>181</v>
      </c>
    </row>
    <row r="27" spans="1:19" x14ac:dyDescent="0.25">
      <c r="A27" s="12" t="s">
        <v>194</v>
      </c>
      <c r="B27" s="184">
        <v>0</v>
      </c>
      <c r="C27" s="10" t="s">
        <v>241</v>
      </c>
      <c r="D27" s="184">
        <v>0</v>
      </c>
      <c r="E27" s="10" t="s">
        <v>241</v>
      </c>
      <c r="F27" s="184">
        <v>0</v>
      </c>
      <c r="G27" s="10" t="s">
        <v>241</v>
      </c>
      <c r="H27" s="184">
        <v>0</v>
      </c>
      <c r="I27" s="10" t="s">
        <v>179</v>
      </c>
      <c r="J27" s="184">
        <v>0</v>
      </c>
      <c r="K27" s="10" t="s">
        <v>241</v>
      </c>
      <c r="L27" s="184">
        <v>0</v>
      </c>
      <c r="M27" s="10" t="s">
        <v>241</v>
      </c>
      <c r="N27" s="184">
        <v>0</v>
      </c>
      <c r="O27" s="10" t="s">
        <v>179</v>
      </c>
      <c r="P27" s="184">
        <v>1.46395803785241</v>
      </c>
      <c r="Q27" s="10" t="s">
        <v>159</v>
      </c>
      <c r="R27" s="184">
        <v>0.100793292668937</v>
      </c>
      <c r="S27" s="10" t="s">
        <v>181</v>
      </c>
    </row>
    <row r="28" spans="1:19" x14ac:dyDescent="0.25">
      <c r="A28" s="12" t="s">
        <v>196</v>
      </c>
      <c r="B28" s="184">
        <v>0</v>
      </c>
      <c r="C28" s="10" t="s">
        <v>241</v>
      </c>
      <c r="D28" s="184">
        <v>0</v>
      </c>
      <c r="E28" s="10" t="s">
        <v>241</v>
      </c>
      <c r="F28" s="184">
        <v>0</v>
      </c>
      <c r="G28" s="10" t="s">
        <v>241</v>
      </c>
      <c r="H28" s="184">
        <v>0</v>
      </c>
      <c r="I28" s="10" t="s">
        <v>179</v>
      </c>
      <c r="J28" s="184">
        <v>0</v>
      </c>
      <c r="K28" s="10" t="s">
        <v>241</v>
      </c>
      <c r="L28" s="184">
        <v>0</v>
      </c>
      <c r="M28" s="10" t="s">
        <v>241</v>
      </c>
      <c r="N28" s="184">
        <v>0</v>
      </c>
      <c r="O28" s="10" t="s">
        <v>179</v>
      </c>
      <c r="P28" s="184">
        <v>2.1038704063509499</v>
      </c>
      <c r="Q28" s="10" t="s">
        <v>159</v>
      </c>
      <c r="R28" s="184">
        <v>0.13346131539141101</v>
      </c>
      <c r="S28" s="10" t="s">
        <v>181</v>
      </c>
    </row>
    <row r="29" spans="1:19" x14ac:dyDescent="0.25">
      <c r="A29" s="12" t="s">
        <v>197</v>
      </c>
      <c r="B29" s="184">
        <v>0</v>
      </c>
      <c r="C29" s="10" t="s">
        <v>241</v>
      </c>
      <c r="D29" s="184">
        <v>0</v>
      </c>
      <c r="E29" s="10" t="s">
        <v>241</v>
      </c>
      <c r="F29" s="184">
        <v>0</v>
      </c>
      <c r="G29" s="10" t="s">
        <v>241</v>
      </c>
      <c r="H29" s="184">
        <v>0</v>
      </c>
      <c r="I29" s="10" t="s">
        <v>179</v>
      </c>
      <c r="J29" s="184">
        <v>0</v>
      </c>
      <c r="K29" s="10" t="s">
        <v>241</v>
      </c>
      <c r="L29" s="184">
        <v>0</v>
      </c>
      <c r="M29" s="10" t="s">
        <v>241</v>
      </c>
      <c r="N29" s="184">
        <v>0</v>
      </c>
      <c r="O29" s="10" t="s">
        <v>179</v>
      </c>
      <c r="P29" s="184">
        <v>2.5440563176533901</v>
      </c>
      <c r="Q29" s="10" t="s">
        <v>159</v>
      </c>
      <c r="R29" s="184">
        <v>0.14495131840435799</v>
      </c>
      <c r="S29" s="10" t="s">
        <v>181</v>
      </c>
    </row>
    <row r="30" spans="1:19" x14ac:dyDescent="0.25">
      <c r="A30" s="12" t="s">
        <v>199</v>
      </c>
      <c r="B30" s="184">
        <v>0</v>
      </c>
      <c r="C30" s="10" t="s">
        <v>241</v>
      </c>
      <c r="D30" s="184">
        <v>0</v>
      </c>
      <c r="E30" s="10" t="s">
        <v>241</v>
      </c>
      <c r="F30" s="184">
        <v>0</v>
      </c>
      <c r="G30" s="10" t="s">
        <v>241</v>
      </c>
      <c r="H30" s="184">
        <v>0</v>
      </c>
      <c r="I30" s="10" t="s">
        <v>179</v>
      </c>
      <c r="J30" s="184">
        <v>0</v>
      </c>
      <c r="K30" s="10" t="s">
        <v>241</v>
      </c>
      <c r="L30" s="184">
        <v>0</v>
      </c>
      <c r="M30" s="10" t="s">
        <v>241</v>
      </c>
      <c r="N30" s="184">
        <v>0</v>
      </c>
      <c r="O30" s="10" t="s">
        <v>179</v>
      </c>
      <c r="P30" s="184">
        <v>2.6474939454161901</v>
      </c>
      <c r="Q30" s="10" t="s">
        <v>159</v>
      </c>
      <c r="R30" s="184">
        <v>0.13815063143546599</v>
      </c>
      <c r="S30" s="10" t="s">
        <v>181</v>
      </c>
    </row>
    <row r="31" spans="1:19" x14ac:dyDescent="0.25">
      <c r="A31" s="12" t="s">
        <v>200</v>
      </c>
      <c r="B31" s="184">
        <v>0</v>
      </c>
      <c r="C31" s="10" t="s">
        <v>241</v>
      </c>
      <c r="D31" s="184">
        <v>0</v>
      </c>
      <c r="E31" s="10" t="s">
        <v>241</v>
      </c>
      <c r="F31" s="184">
        <v>0</v>
      </c>
      <c r="G31" s="10" t="s">
        <v>241</v>
      </c>
      <c r="H31" s="184">
        <v>0</v>
      </c>
      <c r="I31" s="10" t="s">
        <v>179</v>
      </c>
      <c r="J31" s="184">
        <v>0</v>
      </c>
      <c r="K31" s="10" t="s">
        <v>241</v>
      </c>
      <c r="L31" s="184">
        <v>0</v>
      </c>
      <c r="M31" s="10" t="s">
        <v>241</v>
      </c>
      <c r="N31" s="184">
        <v>0</v>
      </c>
      <c r="O31" s="10" t="s">
        <v>179</v>
      </c>
      <c r="P31" s="184">
        <v>2.4241931636734901</v>
      </c>
      <c r="Q31" s="10" t="s">
        <v>159</v>
      </c>
      <c r="R31" s="184">
        <v>0.124746753895441</v>
      </c>
      <c r="S31" s="10" t="s">
        <v>181</v>
      </c>
    </row>
    <row r="32" spans="1:19" x14ac:dyDescent="0.25">
      <c r="A32" s="15" t="s">
        <v>203</v>
      </c>
      <c r="B32" s="185">
        <v>0</v>
      </c>
      <c r="C32" s="14" t="s">
        <v>241</v>
      </c>
      <c r="D32" s="185">
        <v>0</v>
      </c>
      <c r="E32" s="14" t="s">
        <v>241</v>
      </c>
      <c r="F32" s="185">
        <v>0</v>
      </c>
      <c r="G32" s="14" t="s">
        <v>241</v>
      </c>
      <c r="H32" s="185">
        <v>0</v>
      </c>
      <c r="I32" s="14" t="s">
        <v>179</v>
      </c>
      <c r="J32" s="185">
        <v>0</v>
      </c>
      <c r="K32" s="14" t="s">
        <v>241</v>
      </c>
      <c r="L32" s="185">
        <v>0</v>
      </c>
      <c r="M32" s="14" t="s">
        <v>241</v>
      </c>
      <c r="N32" s="185">
        <v>0</v>
      </c>
      <c r="O32" s="14" t="s">
        <v>179</v>
      </c>
      <c r="P32" s="185">
        <v>2.1191776139366398</v>
      </c>
      <c r="Q32" s="14" t="s">
        <v>159</v>
      </c>
      <c r="R32" s="185">
        <v>0.137455455580036</v>
      </c>
      <c r="S32" s="14" t="s">
        <v>181</v>
      </c>
    </row>
    <row r="34" spans="1:2" x14ac:dyDescent="0.25">
      <c r="A34" s="16" t="s">
        <v>204</v>
      </c>
      <c r="B34" s="16" t="s">
        <v>218</v>
      </c>
    </row>
    <row r="36" spans="1:2" x14ac:dyDescent="0.25">
      <c r="B36" s="16" t="s">
        <v>380</v>
      </c>
    </row>
    <row r="37" spans="1:2" x14ac:dyDescent="0.25">
      <c r="B37" s="16" t="s">
        <v>388</v>
      </c>
    </row>
    <row r="39" spans="1:2" x14ac:dyDescent="0.25">
      <c r="B39" s="16" t="s">
        <v>210</v>
      </c>
    </row>
    <row r="40" spans="1:2" x14ac:dyDescent="0.25">
      <c r="B40" s="16" t="s">
        <v>244</v>
      </c>
    </row>
    <row r="41" spans="1:2" x14ac:dyDescent="0.25">
      <c r="B41" s="16" t="s">
        <v>212</v>
      </c>
    </row>
    <row r="44" spans="1:2" x14ac:dyDescent="0.25">
      <c r="A44" s="17" t="str">
        <f>HYPERLINK("#'MINOR_GAMING 9'!A2", "&lt;&lt;&lt; Previous table")</f>
        <v>&lt;&lt;&lt; Previous table</v>
      </c>
    </row>
    <row r="45" spans="1:2" x14ac:dyDescent="0.25">
      <c r="A45" s="17" t="str">
        <f>HYPERLINK("#'MINOR_GAMING 11'!A2",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S45"/>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HYPERLINK("#'INDEX'!B91", "Link to index")</f>
        <v>Link to index</v>
      </c>
    </row>
    <row r="2" spans="1:19" ht="15.75" customHeight="1" x14ac:dyDescent="0.25">
      <c r="A2" s="287" t="s">
        <v>394</v>
      </c>
      <c r="B2" s="286"/>
      <c r="C2" s="286"/>
      <c r="D2" s="286"/>
      <c r="E2" s="286"/>
      <c r="F2" s="286"/>
      <c r="G2" s="286"/>
      <c r="H2" s="286"/>
      <c r="I2" s="286"/>
      <c r="J2" s="286"/>
      <c r="K2" s="286"/>
      <c r="L2" s="286"/>
      <c r="M2" s="286"/>
      <c r="N2" s="286"/>
      <c r="O2" s="286"/>
      <c r="P2" s="286"/>
      <c r="Q2" s="286"/>
      <c r="R2" s="286"/>
      <c r="S2" s="286"/>
    </row>
    <row r="3" spans="1:19" ht="15.75" customHeight="1" x14ac:dyDescent="0.25">
      <c r="A3" s="287" t="s">
        <v>109</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186">
        <v>0.56599999999999995</v>
      </c>
      <c r="C7" s="10" t="s">
        <v>159</v>
      </c>
      <c r="D7" s="186">
        <v>0</v>
      </c>
      <c r="E7" s="10" t="s">
        <v>241</v>
      </c>
      <c r="F7" s="186">
        <v>0</v>
      </c>
      <c r="G7" s="10" t="s">
        <v>241</v>
      </c>
      <c r="H7" s="186">
        <v>3.536</v>
      </c>
      <c r="I7" s="10" t="s">
        <v>159</v>
      </c>
      <c r="J7" s="186">
        <v>0</v>
      </c>
      <c r="K7" s="10" t="s">
        <v>241</v>
      </c>
      <c r="L7" s="186">
        <v>1.179</v>
      </c>
      <c r="M7" s="10" t="s">
        <v>159</v>
      </c>
      <c r="N7" s="186">
        <v>7.03</v>
      </c>
      <c r="O7" s="10" t="s">
        <v>159</v>
      </c>
      <c r="P7" s="186">
        <v>0.52800000000000002</v>
      </c>
      <c r="Q7" s="10" t="s">
        <v>159</v>
      </c>
      <c r="R7" s="186">
        <v>12.839</v>
      </c>
      <c r="S7" s="10" t="s">
        <v>159</v>
      </c>
    </row>
    <row r="8" spans="1:19" x14ac:dyDescent="0.25">
      <c r="A8" s="12" t="s">
        <v>171</v>
      </c>
      <c r="B8" s="186">
        <v>0.63500000000000001</v>
      </c>
      <c r="C8" s="10" t="s">
        <v>159</v>
      </c>
      <c r="D8" s="186">
        <v>0</v>
      </c>
      <c r="E8" s="10" t="s">
        <v>241</v>
      </c>
      <c r="F8" s="186">
        <v>0</v>
      </c>
      <c r="G8" s="10" t="s">
        <v>241</v>
      </c>
      <c r="H8" s="186">
        <v>3.851</v>
      </c>
      <c r="I8" s="10" t="s">
        <v>159</v>
      </c>
      <c r="J8" s="186">
        <v>0</v>
      </c>
      <c r="K8" s="10" t="s">
        <v>241</v>
      </c>
      <c r="L8" s="186">
        <v>0.998</v>
      </c>
      <c r="M8" s="10" t="s">
        <v>159</v>
      </c>
      <c r="N8" s="186">
        <v>6.8739999999999997</v>
      </c>
      <c r="O8" s="10" t="s">
        <v>159</v>
      </c>
      <c r="P8" s="186">
        <v>0.46400000000000002</v>
      </c>
      <c r="Q8" s="10" t="s">
        <v>159</v>
      </c>
      <c r="R8" s="186">
        <v>12.821999999999999</v>
      </c>
      <c r="S8" s="10" t="s">
        <v>159</v>
      </c>
    </row>
    <row r="9" spans="1:19" x14ac:dyDescent="0.25">
      <c r="A9" s="12" t="s">
        <v>172</v>
      </c>
      <c r="B9" s="186">
        <v>0.69</v>
      </c>
      <c r="C9" s="10" t="s">
        <v>159</v>
      </c>
      <c r="D9" s="186">
        <v>0</v>
      </c>
      <c r="E9" s="10" t="s">
        <v>241</v>
      </c>
      <c r="F9" s="186">
        <v>0</v>
      </c>
      <c r="G9" s="10" t="s">
        <v>241</v>
      </c>
      <c r="H9" s="186">
        <v>3.569</v>
      </c>
      <c r="I9" s="10" t="s">
        <v>159</v>
      </c>
      <c r="J9" s="186">
        <v>0</v>
      </c>
      <c r="K9" s="10" t="s">
        <v>241</v>
      </c>
      <c r="L9" s="186">
        <v>0.99199999999999999</v>
      </c>
      <c r="M9" s="10" t="s">
        <v>159</v>
      </c>
      <c r="N9" s="186">
        <v>4.141</v>
      </c>
      <c r="O9" s="10" t="s">
        <v>159</v>
      </c>
      <c r="P9" s="186">
        <v>0.51</v>
      </c>
      <c r="Q9" s="10" t="s">
        <v>159</v>
      </c>
      <c r="R9" s="186">
        <v>9.9019999999999992</v>
      </c>
      <c r="S9" s="10" t="s">
        <v>159</v>
      </c>
    </row>
    <row r="10" spans="1:19" x14ac:dyDescent="0.25">
      <c r="A10" s="12" t="s">
        <v>173</v>
      </c>
      <c r="B10" s="186">
        <v>0.86299999999999999</v>
      </c>
      <c r="C10" s="10" t="s">
        <v>159</v>
      </c>
      <c r="D10" s="186">
        <v>0</v>
      </c>
      <c r="E10" s="10" t="s">
        <v>241</v>
      </c>
      <c r="F10" s="186">
        <v>0</v>
      </c>
      <c r="G10" s="10" t="s">
        <v>241</v>
      </c>
      <c r="H10" s="186">
        <v>2.875</v>
      </c>
      <c r="I10" s="10" t="s">
        <v>159</v>
      </c>
      <c r="J10" s="186">
        <v>0</v>
      </c>
      <c r="K10" s="10" t="s">
        <v>241</v>
      </c>
      <c r="L10" s="186">
        <v>0.84699999999999998</v>
      </c>
      <c r="M10" s="10" t="s">
        <v>159</v>
      </c>
      <c r="N10" s="186">
        <v>1.0580000000000001</v>
      </c>
      <c r="O10" s="10" t="s">
        <v>159</v>
      </c>
      <c r="P10" s="186">
        <v>0.5</v>
      </c>
      <c r="Q10" s="10" t="s">
        <v>159</v>
      </c>
      <c r="R10" s="186">
        <v>6.1429999999999998</v>
      </c>
      <c r="S10" s="10" t="s">
        <v>159</v>
      </c>
    </row>
    <row r="11" spans="1:19" x14ac:dyDescent="0.25">
      <c r="A11" s="12" t="s">
        <v>174</v>
      </c>
      <c r="B11" s="186">
        <v>0.91</v>
      </c>
      <c r="C11" s="10" t="s">
        <v>159</v>
      </c>
      <c r="D11" s="186">
        <v>0</v>
      </c>
      <c r="E11" s="10" t="s">
        <v>241</v>
      </c>
      <c r="F11" s="186">
        <v>0</v>
      </c>
      <c r="G11" s="10" t="s">
        <v>241</v>
      </c>
      <c r="H11" s="186">
        <v>2.9649999999999999</v>
      </c>
      <c r="I11" s="10" t="s">
        <v>159</v>
      </c>
      <c r="J11" s="186">
        <v>0</v>
      </c>
      <c r="K11" s="10" t="s">
        <v>241</v>
      </c>
      <c r="L11" s="186">
        <v>0.74199999999999999</v>
      </c>
      <c r="M11" s="10" t="s">
        <v>159</v>
      </c>
      <c r="N11" s="186">
        <v>0.33400000000000002</v>
      </c>
      <c r="O11" s="10" t="s">
        <v>159</v>
      </c>
      <c r="P11" s="186">
        <v>0.51500000000000001</v>
      </c>
      <c r="Q11" s="10" t="s">
        <v>159</v>
      </c>
      <c r="R11" s="186">
        <v>5.4660000000000002</v>
      </c>
      <c r="S11" s="10" t="s">
        <v>159</v>
      </c>
    </row>
    <row r="12" spans="1:19" x14ac:dyDescent="0.25">
      <c r="A12" s="12" t="s">
        <v>175</v>
      </c>
      <c r="B12" s="186">
        <v>1.996</v>
      </c>
      <c r="C12" s="10" t="s">
        <v>159</v>
      </c>
      <c r="D12" s="186">
        <v>0</v>
      </c>
      <c r="E12" s="10" t="s">
        <v>241</v>
      </c>
      <c r="F12" s="186">
        <v>0</v>
      </c>
      <c r="G12" s="10" t="s">
        <v>241</v>
      </c>
      <c r="H12" s="186">
        <v>0.38200000000000001</v>
      </c>
      <c r="I12" s="10" t="s">
        <v>159</v>
      </c>
      <c r="J12" s="186">
        <v>0</v>
      </c>
      <c r="K12" s="10" t="s">
        <v>241</v>
      </c>
      <c r="L12" s="186">
        <v>0.64912599999999998</v>
      </c>
      <c r="M12" s="10" t="s">
        <v>159</v>
      </c>
      <c r="N12" s="186">
        <v>0.372</v>
      </c>
      <c r="O12" s="10" t="s">
        <v>159</v>
      </c>
      <c r="P12" s="186">
        <v>0.496</v>
      </c>
      <c r="Q12" s="10" t="s">
        <v>159</v>
      </c>
      <c r="R12" s="186">
        <v>3.8951259999999999</v>
      </c>
      <c r="S12" s="10" t="s">
        <v>159</v>
      </c>
    </row>
    <row r="13" spans="1:19" x14ac:dyDescent="0.25">
      <c r="A13" s="12" t="s">
        <v>176</v>
      </c>
      <c r="B13" s="186">
        <v>1.4450000000000001</v>
      </c>
      <c r="C13" s="10" t="s">
        <v>159</v>
      </c>
      <c r="D13" s="186">
        <v>0</v>
      </c>
      <c r="E13" s="10" t="s">
        <v>241</v>
      </c>
      <c r="F13" s="186">
        <v>0</v>
      </c>
      <c r="G13" s="10" t="s">
        <v>241</v>
      </c>
      <c r="H13" s="186">
        <v>4.2999999999999997E-2</v>
      </c>
      <c r="I13" s="10" t="s">
        <v>159</v>
      </c>
      <c r="J13" s="186">
        <v>0</v>
      </c>
      <c r="K13" s="10" t="s">
        <v>241</v>
      </c>
      <c r="L13" s="186">
        <v>0.40500000000000003</v>
      </c>
      <c r="M13" s="10" t="s">
        <v>159</v>
      </c>
      <c r="N13" s="186">
        <v>0.39</v>
      </c>
      <c r="O13" s="10" t="s">
        <v>159</v>
      </c>
      <c r="P13" s="186">
        <v>0.505</v>
      </c>
      <c r="Q13" s="10" t="s">
        <v>159</v>
      </c>
      <c r="R13" s="186">
        <v>2.7879999999999998</v>
      </c>
      <c r="S13" s="10" t="s">
        <v>159</v>
      </c>
    </row>
    <row r="14" spans="1:19" x14ac:dyDescent="0.25">
      <c r="A14" s="12" t="s">
        <v>177</v>
      </c>
      <c r="B14" s="186">
        <v>1.387</v>
      </c>
      <c r="C14" s="10" t="s">
        <v>159</v>
      </c>
      <c r="D14" s="186">
        <v>0</v>
      </c>
      <c r="E14" s="10" t="s">
        <v>241</v>
      </c>
      <c r="F14" s="186">
        <v>0</v>
      </c>
      <c r="G14" s="10" t="s">
        <v>241</v>
      </c>
      <c r="H14" s="186">
        <v>0</v>
      </c>
      <c r="I14" s="10" t="s">
        <v>379</v>
      </c>
      <c r="J14" s="186">
        <v>0</v>
      </c>
      <c r="K14" s="10" t="s">
        <v>241</v>
      </c>
      <c r="L14" s="186">
        <v>0.245</v>
      </c>
      <c r="M14" s="10" t="s">
        <v>159</v>
      </c>
      <c r="N14" s="186">
        <v>0.36099999999999999</v>
      </c>
      <c r="O14" s="10" t="s">
        <v>159</v>
      </c>
      <c r="P14" s="186">
        <v>0.48199999999999998</v>
      </c>
      <c r="Q14" s="10" t="s">
        <v>159</v>
      </c>
      <c r="R14" s="186">
        <v>2.4750000000000001</v>
      </c>
      <c r="S14" s="10" t="s">
        <v>181</v>
      </c>
    </row>
    <row r="15" spans="1:19" x14ac:dyDescent="0.25">
      <c r="A15" s="12" t="s">
        <v>178</v>
      </c>
      <c r="B15" s="186">
        <v>1.4770000000000001</v>
      </c>
      <c r="C15" s="10" t="s">
        <v>159</v>
      </c>
      <c r="D15" s="186">
        <v>0</v>
      </c>
      <c r="E15" s="10" t="s">
        <v>241</v>
      </c>
      <c r="F15" s="186">
        <v>0</v>
      </c>
      <c r="G15" s="10" t="s">
        <v>241</v>
      </c>
      <c r="H15" s="186">
        <v>0</v>
      </c>
      <c r="I15" s="10" t="s">
        <v>179</v>
      </c>
      <c r="J15" s="186">
        <v>0</v>
      </c>
      <c r="K15" s="10" t="s">
        <v>241</v>
      </c>
      <c r="L15" s="186">
        <v>0.27300000000000002</v>
      </c>
      <c r="M15" s="10" t="s">
        <v>159</v>
      </c>
      <c r="N15" s="186">
        <v>0.40600000000000003</v>
      </c>
      <c r="O15" s="10" t="s">
        <v>159</v>
      </c>
      <c r="P15" s="186">
        <v>0.48099999999999998</v>
      </c>
      <c r="Q15" s="10" t="s">
        <v>159</v>
      </c>
      <c r="R15" s="186">
        <v>2.637</v>
      </c>
      <c r="S15" s="10" t="s">
        <v>181</v>
      </c>
    </row>
    <row r="16" spans="1:19" x14ac:dyDescent="0.25">
      <c r="A16" s="12" t="s">
        <v>182</v>
      </c>
      <c r="B16" s="186">
        <v>1.681</v>
      </c>
      <c r="C16" s="10" t="s">
        <v>159</v>
      </c>
      <c r="D16" s="186">
        <v>0</v>
      </c>
      <c r="E16" s="10" t="s">
        <v>241</v>
      </c>
      <c r="F16" s="186">
        <v>0</v>
      </c>
      <c r="G16" s="10" t="s">
        <v>241</v>
      </c>
      <c r="H16" s="186">
        <v>0</v>
      </c>
      <c r="I16" s="10" t="s">
        <v>179</v>
      </c>
      <c r="J16" s="186">
        <v>0</v>
      </c>
      <c r="K16" s="10" t="s">
        <v>241</v>
      </c>
      <c r="L16" s="186">
        <v>0.28299999999999997</v>
      </c>
      <c r="M16" s="10" t="s">
        <v>159</v>
      </c>
      <c r="N16" s="186">
        <v>0.39100000000000001</v>
      </c>
      <c r="O16" s="10" t="s">
        <v>159</v>
      </c>
      <c r="P16" s="186">
        <v>0.47899999999999998</v>
      </c>
      <c r="Q16" s="10" t="s">
        <v>159</v>
      </c>
      <c r="R16" s="186">
        <v>2.8340000000000001</v>
      </c>
      <c r="S16" s="10" t="s">
        <v>181</v>
      </c>
    </row>
    <row r="17" spans="1:19" x14ac:dyDescent="0.25">
      <c r="A17" s="12" t="s">
        <v>183</v>
      </c>
      <c r="B17" s="186">
        <v>1.6439999999999999</v>
      </c>
      <c r="C17" s="10" t="s">
        <v>159</v>
      </c>
      <c r="D17" s="186">
        <v>0</v>
      </c>
      <c r="E17" s="10" t="s">
        <v>241</v>
      </c>
      <c r="F17" s="186">
        <v>0</v>
      </c>
      <c r="G17" s="10" t="s">
        <v>241</v>
      </c>
      <c r="H17" s="186">
        <v>0</v>
      </c>
      <c r="I17" s="10" t="s">
        <v>179</v>
      </c>
      <c r="J17" s="186">
        <v>0</v>
      </c>
      <c r="K17" s="10" t="s">
        <v>241</v>
      </c>
      <c r="L17" s="186">
        <v>5.2999999999999999E-2</v>
      </c>
      <c r="M17" s="10" t="s">
        <v>159</v>
      </c>
      <c r="N17" s="186">
        <v>0.41499999999999998</v>
      </c>
      <c r="O17" s="10" t="s">
        <v>159</v>
      </c>
      <c r="P17" s="186">
        <v>0.47099999999999997</v>
      </c>
      <c r="Q17" s="10" t="s">
        <v>159</v>
      </c>
      <c r="R17" s="186">
        <v>2.5830000000000002</v>
      </c>
      <c r="S17" s="10" t="s">
        <v>181</v>
      </c>
    </row>
    <row r="18" spans="1:19" x14ac:dyDescent="0.25">
      <c r="A18" s="12" t="s">
        <v>184</v>
      </c>
      <c r="B18" s="186">
        <v>0</v>
      </c>
      <c r="C18" s="10" t="s">
        <v>241</v>
      </c>
      <c r="D18" s="186">
        <v>0</v>
      </c>
      <c r="E18" s="10" t="s">
        <v>241</v>
      </c>
      <c r="F18" s="186">
        <v>0</v>
      </c>
      <c r="G18" s="10" t="s">
        <v>241</v>
      </c>
      <c r="H18" s="186">
        <v>0</v>
      </c>
      <c r="I18" s="10" t="s">
        <v>179</v>
      </c>
      <c r="J18" s="186">
        <v>0</v>
      </c>
      <c r="K18" s="10" t="s">
        <v>241</v>
      </c>
      <c r="L18" s="186">
        <v>2.1000000000000001E-2</v>
      </c>
      <c r="M18" s="10" t="s">
        <v>159</v>
      </c>
      <c r="N18" s="186">
        <v>1.1379999999999999</v>
      </c>
      <c r="O18" s="10" t="s">
        <v>159</v>
      </c>
      <c r="P18" s="186">
        <v>0.47199999999999998</v>
      </c>
      <c r="Q18" s="10" t="s">
        <v>159</v>
      </c>
      <c r="R18" s="186">
        <v>1.631</v>
      </c>
      <c r="S18" s="10" t="s">
        <v>181</v>
      </c>
    </row>
    <row r="19" spans="1:19" x14ac:dyDescent="0.25">
      <c r="A19" s="12" t="s">
        <v>185</v>
      </c>
      <c r="B19" s="186">
        <v>0</v>
      </c>
      <c r="C19" s="10" t="s">
        <v>241</v>
      </c>
      <c r="D19" s="186">
        <v>0</v>
      </c>
      <c r="E19" s="10" t="s">
        <v>241</v>
      </c>
      <c r="F19" s="186">
        <v>0</v>
      </c>
      <c r="G19" s="10" t="s">
        <v>241</v>
      </c>
      <c r="H19" s="186">
        <v>0</v>
      </c>
      <c r="I19" s="10" t="s">
        <v>179</v>
      </c>
      <c r="J19" s="186">
        <v>0</v>
      </c>
      <c r="K19" s="10" t="s">
        <v>241</v>
      </c>
      <c r="L19" s="186">
        <v>0</v>
      </c>
      <c r="M19" s="10" t="s">
        <v>284</v>
      </c>
      <c r="N19" s="186">
        <v>1.1850000000000001</v>
      </c>
      <c r="O19" s="10" t="s">
        <v>159</v>
      </c>
      <c r="P19" s="186">
        <v>0.53200000000000003</v>
      </c>
      <c r="Q19" s="10" t="s">
        <v>159</v>
      </c>
      <c r="R19" s="186">
        <v>1.7170000000000001</v>
      </c>
      <c r="S19" s="10" t="s">
        <v>181</v>
      </c>
    </row>
    <row r="20" spans="1:19" x14ac:dyDescent="0.25">
      <c r="A20" s="12" t="s">
        <v>186</v>
      </c>
      <c r="B20" s="186">
        <v>0</v>
      </c>
      <c r="C20" s="10" t="s">
        <v>241</v>
      </c>
      <c r="D20" s="186">
        <v>0</v>
      </c>
      <c r="E20" s="10" t="s">
        <v>241</v>
      </c>
      <c r="F20" s="186">
        <v>0</v>
      </c>
      <c r="G20" s="10" t="s">
        <v>241</v>
      </c>
      <c r="H20" s="186">
        <v>0</v>
      </c>
      <c r="I20" s="10" t="s">
        <v>179</v>
      </c>
      <c r="J20" s="186">
        <v>0</v>
      </c>
      <c r="K20" s="10" t="s">
        <v>241</v>
      </c>
      <c r="L20" s="186">
        <v>0</v>
      </c>
      <c r="M20" s="10" t="s">
        <v>241</v>
      </c>
      <c r="N20" s="186">
        <v>1.3049999999999999</v>
      </c>
      <c r="O20" s="10" t="s">
        <v>159</v>
      </c>
      <c r="P20" s="186">
        <v>0.58099999999999996</v>
      </c>
      <c r="Q20" s="10" t="s">
        <v>159</v>
      </c>
      <c r="R20" s="186">
        <v>1.8859999999999999</v>
      </c>
      <c r="S20" s="10" t="s">
        <v>181</v>
      </c>
    </row>
    <row r="21" spans="1:19" x14ac:dyDescent="0.25">
      <c r="A21" s="12" t="s">
        <v>188</v>
      </c>
      <c r="B21" s="186">
        <v>0</v>
      </c>
      <c r="C21" s="10" t="s">
        <v>241</v>
      </c>
      <c r="D21" s="186">
        <v>0</v>
      </c>
      <c r="E21" s="10" t="s">
        <v>241</v>
      </c>
      <c r="F21" s="186">
        <v>0</v>
      </c>
      <c r="G21" s="10" t="s">
        <v>241</v>
      </c>
      <c r="H21" s="186">
        <v>0</v>
      </c>
      <c r="I21" s="10" t="s">
        <v>179</v>
      </c>
      <c r="J21" s="186">
        <v>0</v>
      </c>
      <c r="K21" s="10" t="s">
        <v>241</v>
      </c>
      <c r="L21" s="186">
        <v>0</v>
      </c>
      <c r="M21" s="10" t="s">
        <v>241</v>
      </c>
      <c r="N21" s="186">
        <v>1.2949999999999999</v>
      </c>
      <c r="O21" s="10" t="s">
        <v>159</v>
      </c>
      <c r="P21" s="186">
        <v>0.63800000000000001</v>
      </c>
      <c r="Q21" s="10" t="s">
        <v>159</v>
      </c>
      <c r="R21" s="186">
        <v>1.9330000000000001</v>
      </c>
      <c r="S21" s="10" t="s">
        <v>181</v>
      </c>
    </row>
    <row r="22" spans="1:19" x14ac:dyDescent="0.25">
      <c r="A22" s="12" t="s">
        <v>189</v>
      </c>
      <c r="B22" s="186">
        <v>0</v>
      </c>
      <c r="C22" s="10" t="s">
        <v>241</v>
      </c>
      <c r="D22" s="186">
        <v>0</v>
      </c>
      <c r="E22" s="10" t="s">
        <v>241</v>
      </c>
      <c r="F22" s="186">
        <v>0</v>
      </c>
      <c r="G22" s="10" t="s">
        <v>241</v>
      </c>
      <c r="H22" s="186">
        <v>0</v>
      </c>
      <c r="I22" s="10" t="s">
        <v>179</v>
      </c>
      <c r="J22" s="186">
        <v>0</v>
      </c>
      <c r="K22" s="10" t="s">
        <v>241</v>
      </c>
      <c r="L22" s="186">
        <v>0</v>
      </c>
      <c r="M22" s="10" t="s">
        <v>241</v>
      </c>
      <c r="N22" s="186">
        <v>1.1839999999999999</v>
      </c>
      <c r="O22" s="10" t="s">
        <v>159</v>
      </c>
      <c r="P22" s="186">
        <v>0.61799999999999999</v>
      </c>
      <c r="Q22" s="10" t="s">
        <v>159</v>
      </c>
      <c r="R22" s="186">
        <v>1.802</v>
      </c>
      <c r="S22" s="10" t="s">
        <v>181</v>
      </c>
    </row>
    <row r="23" spans="1:19" x14ac:dyDescent="0.25">
      <c r="A23" s="12" t="s">
        <v>190</v>
      </c>
      <c r="B23" s="186">
        <v>0</v>
      </c>
      <c r="C23" s="10" t="s">
        <v>241</v>
      </c>
      <c r="D23" s="186">
        <v>0</v>
      </c>
      <c r="E23" s="10" t="s">
        <v>241</v>
      </c>
      <c r="F23" s="186">
        <v>0</v>
      </c>
      <c r="G23" s="10" t="s">
        <v>241</v>
      </c>
      <c r="H23" s="186">
        <v>0</v>
      </c>
      <c r="I23" s="10" t="s">
        <v>179</v>
      </c>
      <c r="J23" s="186">
        <v>0</v>
      </c>
      <c r="K23" s="10" t="s">
        <v>241</v>
      </c>
      <c r="L23" s="186">
        <v>0</v>
      </c>
      <c r="M23" s="10" t="s">
        <v>241</v>
      </c>
      <c r="N23" s="186">
        <v>0</v>
      </c>
      <c r="O23" s="10" t="s">
        <v>179</v>
      </c>
      <c r="P23" s="186">
        <v>0.68600000000000005</v>
      </c>
      <c r="Q23" s="10" t="s">
        <v>159</v>
      </c>
      <c r="R23" s="186">
        <v>0.68600000000000005</v>
      </c>
      <c r="S23" s="10" t="s">
        <v>181</v>
      </c>
    </row>
    <row r="24" spans="1:19" x14ac:dyDescent="0.25">
      <c r="A24" s="12" t="s">
        <v>191</v>
      </c>
      <c r="B24" s="186">
        <v>0</v>
      </c>
      <c r="C24" s="10" t="s">
        <v>241</v>
      </c>
      <c r="D24" s="186">
        <v>0</v>
      </c>
      <c r="E24" s="10" t="s">
        <v>241</v>
      </c>
      <c r="F24" s="186">
        <v>0</v>
      </c>
      <c r="G24" s="10" t="s">
        <v>241</v>
      </c>
      <c r="H24" s="186">
        <v>0</v>
      </c>
      <c r="I24" s="10" t="s">
        <v>179</v>
      </c>
      <c r="J24" s="186">
        <v>0</v>
      </c>
      <c r="K24" s="10" t="s">
        <v>241</v>
      </c>
      <c r="L24" s="186">
        <v>0</v>
      </c>
      <c r="M24" s="10" t="s">
        <v>241</v>
      </c>
      <c r="N24" s="186">
        <v>0</v>
      </c>
      <c r="O24" s="10" t="s">
        <v>179</v>
      </c>
      <c r="P24" s="186">
        <v>0.69399999999999995</v>
      </c>
      <c r="Q24" s="10" t="s">
        <v>159</v>
      </c>
      <c r="R24" s="186">
        <v>0.69399999999999995</v>
      </c>
      <c r="S24" s="10" t="s">
        <v>181</v>
      </c>
    </row>
    <row r="25" spans="1:19" x14ac:dyDescent="0.25">
      <c r="A25" s="12" t="s">
        <v>192</v>
      </c>
      <c r="B25" s="186">
        <v>0</v>
      </c>
      <c r="C25" s="10" t="s">
        <v>241</v>
      </c>
      <c r="D25" s="186">
        <v>0</v>
      </c>
      <c r="E25" s="10" t="s">
        <v>241</v>
      </c>
      <c r="F25" s="186">
        <v>0</v>
      </c>
      <c r="G25" s="10" t="s">
        <v>241</v>
      </c>
      <c r="H25" s="186">
        <v>0</v>
      </c>
      <c r="I25" s="10" t="s">
        <v>179</v>
      </c>
      <c r="J25" s="186">
        <v>0</v>
      </c>
      <c r="K25" s="10" t="s">
        <v>241</v>
      </c>
      <c r="L25" s="186">
        <v>0</v>
      </c>
      <c r="M25" s="10" t="s">
        <v>241</v>
      </c>
      <c r="N25" s="186">
        <v>0</v>
      </c>
      <c r="O25" s="10" t="s">
        <v>179</v>
      </c>
      <c r="P25" s="186">
        <v>0.63300000000000001</v>
      </c>
      <c r="Q25" s="10" t="s">
        <v>159</v>
      </c>
      <c r="R25" s="186">
        <v>0.63300000000000001</v>
      </c>
      <c r="S25" s="10" t="s">
        <v>181</v>
      </c>
    </row>
    <row r="26" spans="1:19" x14ac:dyDescent="0.25">
      <c r="A26" s="12" t="s">
        <v>193</v>
      </c>
      <c r="B26" s="186">
        <v>0</v>
      </c>
      <c r="C26" s="10" t="s">
        <v>241</v>
      </c>
      <c r="D26" s="186">
        <v>0</v>
      </c>
      <c r="E26" s="10" t="s">
        <v>241</v>
      </c>
      <c r="F26" s="186">
        <v>0</v>
      </c>
      <c r="G26" s="10" t="s">
        <v>241</v>
      </c>
      <c r="H26" s="186">
        <v>0</v>
      </c>
      <c r="I26" s="10" t="s">
        <v>179</v>
      </c>
      <c r="J26" s="186">
        <v>0</v>
      </c>
      <c r="K26" s="10" t="s">
        <v>241</v>
      </c>
      <c r="L26" s="186">
        <v>0</v>
      </c>
      <c r="M26" s="10" t="s">
        <v>241</v>
      </c>
      <c r="N26" s="186">
        <v>0</v>
      </c>
      <c r="O26" s="10" t="s">
        <v>179</v>
      </c>
      <c r="P26" s="186">
        <v>0.69099999999999995</v>
      </c>
      <c r="Q26" s="10" t="s">
        <v>159</v>
      </c>
      <c r="R26" s="186">
        <v>0.69099999999999995</v>
      </c>
      <c r="S26" s="10" t="s">
        <v>181</v>
      </c>
    </row>
    <row r="27" spans="1:19" x14ac:dyDescent="0.25">
      <c r="A27" s="12" t="s">
        <v>194</v>
      </c>
      <c r="B27" s="186">
        <v>0</v>
      </c>
      <c r="C27" s="10" t="s">
        <v>241</v>
      </c>
      <c r="D27" s="186">
        <v>0</v>
      </c>
      <c r="E27" s="10" t="s">
        <v>241</v>
      </c>
      <c r="F27" s="186">
        <v>0</v>
      </c>
      <c r="G27" s="10" t="s">
        <v>241</v>
      </c>
      <c r="H27" s="186">
        <v>0</v>
      </c>
      <c r="I27" s="10" t="s">
        <v>179</v>
      </c>
      <c r="J27" s="186">
        <v>0</v>
      </c>
      <c r="K27" s="10" t="s">
        <v>241</v>
      </c>
      <c r="L27" s="186">
        <v>0</v>
      </c>
      <c r="M27" s="10" t="s">
        <v>241</v>
      </c>
      <c r="N27" s="186">
        <v>0</v>
      </c>
      <c r="O27" s="10" t="s">
        <v>179</v>
      </c>
      <c r="P27" s="186">
        <v>0.65400000000000003</v>
      </c>
      <c r="Q27" s="10" t="s">
        <v>159</v>
      </c>
      <c r="R27" s="186">
        <v>0.65400000000000003</v>
      </c>
      <c r="S27" s="10" t="s">
        <v>181</v>
      </c>
    </row>
    <row r="28" spans="1:19" x14ac:dyDescent="0.25">
      <c r="A28" s="12" t="s">
        <v>196</v>
      </c>
      <c r="B28" s="186">
        <v>0</v>
      </c>
      <c r="C28" s="10" t="s">
        <v>241</v>
      </c>
      <c r="D28" s="186">
        <v>0</v>
      </c>
      <c r="E28" s="10" t="s">
        <v>241</v>
      </c>
      <c r="F28" s="186">
        <v>0</v>
      </c>
      <c r="G28" s="10" t="s">
        <v>241</v>
      </c>
      <c r="H28" s="186">
        <v>0</v>
      </c>
      <c r="I28" s="10" t="s">
        <v>179</v>
      </c>
      <c r="J28" s="186">
        <v>0</v>
      </c>
      <c r="K28" s="10" t="s">
        <v>241</v>
      </c>
      <c r="L28" s="186">
        <v>0</v>
      </c>
      <c r="M28" s="10" t="s">
        <v>241</v>
      </c>
      <c r="N28" s="186">
        <v>0</v>
      </c>
      <c r="O28" s="10" t="s">
        <v>179</v>
      </c>
      <c r="P28" s="186">
        <v>0.76900000000000002</v>
      </c>
      <c r="Q28" s="10" t="s">
        <v>159</v>
      </c>
      <c r="R28" s="186">
        <v>0.76900000000000002</v>
      </c>
      <c r="S28" s="10" t="s">
        <v>181</v>
      </c>
    </row>
    <row r="29" spans="1:19" x14ac:dyDescent="0.25">
      <c r="A29" s="12" t="s">
        <v>197</v>
      </c>
      <c r="B29" s="186">
        <v>0</v>
      </c>
      <c r="C29" s="10" t="s">
        <v>241</v>
      </c>
      <c r="D29" s="186">
        <v>0</v>
      </c>
      <c r="E29" s="10" t="s">
        <v>241</v>
      </c>
      <c r="F29" s="186">
        <v>0</v>
      </c>
      <c r="G29" s="10" t="s">
        <v>241</v>
      </c>
      <c r="H29" s="186">
        <v>0</v>
      </c>
      <c r="I29" s="10" t="s">
        <v>179</v>
      </c>
      <c r="J29" s="186">
        <v>0</v>
      </c>
      <c r="K29" s="10" t="s">
        <v>241</v>
      </c>
      <c r="L29" s="186">
        <v>0</v>
      </c>
      <c r="M29" s="10" t="s">
        <v>241</v>
      </c>
      <c r="N29" s="186">
        <v>0</v>
      </c>
      <c r="O29" s="10" t="s">
        <v>179</v>
      </c>
      <c r="P29" s="186">
        <v>0.76800000000000002</v>
      </c>
      <c r="Q29" s="10" t="s">
        <v>159</v>
      </c>
      <c r="R29" s="186">
        <v>0.76800000000000002</v>
      </c>
      <c r="S29" s="10" t="s">
        <v>181</v>
      </c>
    </row>
    <row r="30" spans="1:19" x14ac:dyDescent="0.25">
      <c r="A30" s="12" t="s">
        <v>199</v>
      </c>
      <c r="B30" s="186">
        <v>0</v>
      </c>
      <c r="C30" s="10" t="s">
        <v>241</v>
      </c>
      <c r="D30" s="186">
        <v>0</v>
      </c>
      <c r="E30" s="10" t="s">
        <v>241</v>
      </c>
      <c r="F30" s="186">
        <v>0</v>
      </c>
      <c r="G30" s="10" t="s">
        <v>241</v>
      </c>
      <c r="H30" s="186">
        <v>0</v>
      </c>
      <c r="I30" s="10" t="s">
        <v>179</v>
      </c>
      <c r="J30" s="186">
        <v>0</v>
      </c>
      <c r="K30" s="10" t="s">
        <v>241</v>
      </c>
      <c r="L30" s="186">
        <v>0</v>
      </c>
      <c r="M30" s="10" t="s">
        <v>241</v>
      </c>
      <c r="N30" s="186">
        <v>0</v>
      </c>
      <c r="O30" s="10" t="s">
        <v>179</v>
      </c>
      <c r="P30" s="186">
        <v>0.75900000000000001</v>
      </c>
      <c r="Q30" s="10" t="s">
        <v>159</v>
      </c>
      <c r="R30" s="186">
        <v>0.75900000000000001</v>
      </c>
      <c r="S30" s="10" t="s">
        <v>181</v>
      </c>
    </row>
    <row r="31" spans="1:19" x14ac:dyDescent="0.25">
      <c r="A31" s="12" t="s">
        <v>200</v>
      </c>
      <c r="B31" s="186">
        <v>0</v>
      </c>
      <c r="C31" s="10" t="s">
        <v>241</v>
      </c>
      <c r="D31" s="186">
        <v>0</v>
      </c>
      <c r="E31" s="10" t="s">
        <v>241</v>
      </c>
      <c r="F31" s="186">
        <v>0</v>
      </c>
      <c r="G31" s="10" t="s">
        <v>241</v>
      </c>
      <c r="H31" s="186">
        <v>0</v>
      </c>
      <c r="I31" s="10" t="s">
        <v>179</v>
      </c>
      <c r="J31" s="186">
        <v>0</v>
      </c>
      <c r="K31" s="10" t="s">
        <v>241</v>
      </c>
      <c r="L31" s="186">
        <v>0</v>
      </c>
      <c r="M31" s="10" t="s">
        <v>241</v>
      </c>
      <c r="N31" s="186">
        <v>0</v>
      </c>
      <c r="O31" s="10" t="s">
        <v>179</v>
      </c>
      <c r="P31" s="186">
        <v>0.83699999999999997</v>
      </c>
      <c r="Q31" s="10" t="s">
        <v>159</v>
      </c>
      <c r="R31" s="186">
        <v>0.83699999999999997</v>
      </c>
      <c r="S31" s="10" t="s">
        <v>181</v>
      </c>
    </row>
    <row r="32" spans="1:19" x14ac:dyDescent="0.25">
      <c r="A32" s="15" t="s">
        <v>203</v>
      </c>
      <c r="B32" s="187">
        <v>0</v>
      </c>
      <c r="C32" s="14" t="s">
        <v>241</v>
      </c>
      <c r="D32" s="187">
        <v>0</v>
      </c>
      <c r="E32" s="14" t="s">
        <v>241</v>
      </c>
      <c r="F32" s="187">
        <v>0</v>
      </c>
      <c r="G32" s="14" t="s">
        <v>241</v>
      </c>
      <c r="H32" s="187">
        <v>0</v>
      </c>
      <c r="I32" s="14" t="s">
        <v>179</v>
      </c>
      <c r="J32" s="187">
        <v>0</v>
      </c>
      <c r="K32" s="14" t="s">
        <v>241</v>
      </c>
      <c r="L32" s="187">
        <v>0</v>
      </c>
      <c r="M32" s="14" t="s">
        <v>241</v>
      </c>
      <c r="N32" s="187">
        <v>0</v>
      </c>
      <c r="O32" s="14" t="s">
        <v>179</v>
      </c>
      <c r="P32" s="187">
        <v>0.63700000000000001</v>
      </c>
      <c r="Q32" s="14" t="s">
        <v>159</v>
      </c>
      <c r="R32" s="187">
        <v>0.63700000000000001</v>
      </c>
      <c r="S32" s="14" t="s">
        <v>181</v>
      </c>
    </row>
    <row r="34" spans="1:2" x14ac:dyDescent="0.25">
      <c r="A34" s="16" t="s">
        <v>204</v>
      </c>
      <c r="B34" s="16" t="s">
        <v>230</v>
      </c>
    </row>
    <row r="36" spans="1:2" x14ac:dyDescent="0.25">
      <c r="B36" s="16" t="s">
        <v>380</v>
      </c>
    </row>
    <row r="37" spans="1:2" x14ac:dyDescent="0.25">
      <c r="B37" s="16" t="s">
        <v>395</v>
      </c>
    </row>
    <row r="39" spans="1:2" x14ac:dyDescent="0.25">
      <c r="B39" s="16" t="s">
        <v>210</v>
      </c>
    </row>
    <row r="40" spans="1:2" x14ac:dyDescent="0.25">
      <c r="B40" s="16" t="s">
        <v>244</v>
      </c>
    </row>
    <row r="41" spans="1:2" x14ac:dyDescent="0.25">
      <c r="B41" s="16" t="s">
        <v>212</v>
      </c>
    </row>
    <row r="44" spans="1:2" x14ac:dyDescent="0.25">
      <c r="A44" s="17" t="str">
        <f>HYPERLINK("#'MINOR_GAMING 10'!A2", "&lt;&lt;&lt; Previous table")</f>
        <v>&lt;&lt;&lt; Previous table</v>
      </c>
    </row>
    <row r="45" spans="1:2" x14ac:dyDescent="0.25">
      <c r="A45" s="17" t="str">
        <f>HYPERLINK("#'MINOR_GAMING 12'!A2",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S45"/>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HYPERLINK("#'INDEX'!B92", "Link to index")</f>
        <v>Link to index</v>
      </c>
    </row>
    <row r="2" spans="1:19" ht="15.75" customHeight="1" x14ac:dyDescent="0.25">
      <c r="A2" s="287" t="s">
        <v>396</v>
      </c>
      <c r="B2" s="286"/>
      <c r="C2" s="286"/>
      <c r="D2" s="286"/>
      <c r="E2" s="286"/>
      <c r="F2" s="286"/>
      <c r="G2" s="286"/>
      <c r="H2" s="286"/>
      <c r="I2" s="286"/>
      <c r="J2" s="286"/>
      <c r="K2" s="286"/>
      <c r="L2" s="286"/>
      <c r="M2" s="286"/>
      <c r="N2" s="286"/>
      <c r="O2" s="286"/>
      <c r="P2" s="286"/>
      <c r="Q2" s="286"/>
      <c r="R2" s="286"/>
      <c r="S2" s="286"/>
    </row>
    <row r="3" spans="1:19" ht="15.75" customHeight="1" x14ac:dyDescent="0.25">
      <c r="A3" s="287" t="s">
        <v>110</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188">
        <v>1.0329053627760301</v>
      </c>
      <c r="C7" s="10" t="s">
        <v>159</v>
      </c>
      <c r="D7" s="188">
        <v>0</v>
      </c>
      <c r="E7" s="10" t="s">
        <v>241</v>
      </c>
      <c r="F7" s="188">
        <v>0</v>
      </c>
      <c r="G7" s="10" t="s">
        <v>241</v>
      </c>
      <c r="H7" s="188">
        <v>6.4529211356466902</v>
      </c>
      <c r="I7" s="10" t="s">
        <v>159</v>
      </c>
      <c r="J7" s="188">
        <v>0</v>
      </c>
      <c r="K7" s="10" t="s">
        <v>241</v>
      </c>
      <c r="L7" s="188">
        <v>2.1515820189274399</v>
      </c>
      <c r="M7" s="10" t="s">
        <v>159</v>
      </c>
      <c r="N7" s="188">
        <v>12.829195583596199</v>
      </c>
      <c r="O7" s="10" t="s">
        <v>159</v>
      </c>
      <c r="P7" s="188">
        <v>0.96355835962145098</v>
      </c>
      <c r="Q7" s="10" t="s">
        <v>159</v>
      </c>
      <c r="R7" s="188">
        <v>23.4301624605678</v>
      </c>
      <c r="S7" s="10" t="s">
        <v>159</v>
      </c>
    </row>
    <row r="8" spans="1:19" x14ac:dyDescent="0.25">
      <c r="A8" s="12" t="s">
        <v>171</v>
      </c>
      <c r="B8" s="188">
        <v>1.11149016641452</v>
      </c>
      <c r="C8" s="10" t="s">
        <v>159</v>
      </c>
      <c r="D8" s="188">
        <v>0</v>
      </c>
      <c r="E8" s="10" t="s">
        <v>241</v>
      </c>
      <c r="F8" s="188">
        <v>0</v>
      </c>
      <c r="G8" s="10" t="s">
        <v>241</v>
      </c>
      <c r="H8" s="188">
        <v>6.7407065052950097</v>
      </c>
      <c r="I8" s="10" t="s">
        <v>159</v>
      </c>
      <c r="J8" s="188">
        <v>0</v>
      </c>
      <c r="K8" s="10" t="s">
        <v>241</v>
      </c>
      <c r="L8" s="188">
        <v>1.74687745839637</v>
      </c>
      <c r="M8" s="10" t="s">
        <v>159</v>
      </c>
      <c r="N8" s="188">
        <v>12.0320998487141</v>
      </c>
      <c r="O8" s="10" t="s">
        <v>159</v>
      </c>
      <c r="P8" s="188">
        <v>0.81217549167927405</v>
      </c>
      <c r="Q8" s="10" t="s">
        <v>159</v>
      </c>
      <c r="R8" s="188">
        <v>22.4433494704992</v>
      </c>
      <c r="S8" s="10" t="s">
        <v>159</v>
      </c>
    </row>
    <row r="9" spans="1:19" x14ac:dyDescent="0.25">
      <c r="A9" s="12" t="s">
        <v>172</v>
      </c>
      <c r="B9" s="188">
        <v>1.19153731343284</v>
      </c>
      <c r="C9" s="10" t="s">
        <v>159</v>
      </c>
      <c r="D9" s="188">
        <v>0</v>
      </c>
      <c r="E9" s="10" t="s">
        <v>241</v>
      </c>
      <c r="F9" s="188">
        <v>0</v>
      </c>
      <c r="G9" s="10" t="s">
        <v>241</v>
      </c>
      <c r="H9" s="188">
        <v>6.16318358208955</v>
      </c>
      <c r="I9" s="10" t="s">
        <v>159</v>
      </c>
      <c r="J9" s="188">
        <v>0</v>
      </c>
      <c r="K9" s="10" t="s">
        <v>241</v>
      </c>
      <c r="L9" s="188">
        <v>1.7130507462686599</v>
      </c>
      <c r="M9" s="10" t="s">
        <v>159</v>
      </c>
      <c r="N9" s="188">
        <v>7.1509507462686601</v>
      </c>
      <c r="O9" s="10" t="s">
        <v>159</v>
      </c>
      <c r="P9" s="188">
        <v>0.880701492537313</v>
      </c>
      <c r="Q9" s="10" t="s">
        <v>159</v>
      </c>
      <c r="R9" s="188">
        <v>17.099423880597001</v>
      </c>
      <c r="S9" s="10" t="s">
        <v>159</v>
      </c>
    </row>
    <row r="10" spans="1:19" x14ac:dyDescent="0.25">
      <c r="A10" s="12" t="s">
        <v>173</v>
      </c>
      <c r="B10" s="188">
        <v>1.4902850746268701</v>
      </c>
      <c r="C10" s="10" t="s">
        <v>159</v>
      </c>
      <c r="D10" s="188">
        <v>0</v>
      </c>
      <c r="E10" s="10" t="s">
        <v>241</v>
      </c>
      <c r="F10" s="188">
        <v>0</v>
      </c>
      <c r="G10" s="10" t="s">
        <v>241</v>
      </c>
      <c r="H10" s="188">
        <v>4.9647388059701498</v>
      </c>
      <c r="I10" s="10" t="s">
        <v>159</v>
      </c>
      <c r="J10" s="188">
        <v>0</v>
      </c>
      <c r="K10" s="10" t="s">
        <v>241</v>
      </c>
      <c r="L10" s="188">
        <v>1.4626552238806001</v>
      </c>
      <c r="M10" s="10" t="s">
        <v>159</v>
      </c>
      <c r="N10" s="188">
        <v>1.82702388059701</v>
      </c>
      <c r="O10" s="10" t="s">
        <v>159</v>
      </c>
      <c r="P10" s="188">
        <v>0.86343283582089503</v>
      </c>
      <c r="Q10" s="10" t="s">
        <v>159</v>
      </c>
      <c r="R10" s="188">
        <v>10.6081358208955</v>
      </c>
      <c r="S10" s="10" t="s">
        <v>159</v>
      </c>
    </row>
    <row r="11" spans="1:19" x14ac:dyDescent="0.25">
      <c r="A11" s="12" t="s">
        <v>174</v>
      </c>
      <c r="B11" s="188">
        <v>1.55290560471976</v>
      </c>
      <c r="C11" s="10" t="s">
        <v>159</v>
      </c>
      <c r="D11" s="188">
        <v>0</v>
      </c>
      <c r="E11" s="10" t="s">
        <v>241</v>
      </c>
      <c r="F11" s="188">
        <v>0</v>
      </c>
      <c r="G11" s="10" t="s">
        <v>241</v>
      </c>
      <c r="H11" s="188">
        <v>5.0597418879056004</v>
      </c>
      <c r="I11" s="10" t="s">
        <v>159</v>
      </c>
      <c r="J11" s="188">
        <v>0</v>
      </c>
      <c r="K11" s="10" t="s">
        <v>241</v>
      </c>
      <c r="L11" s="188">
        <v>1.26621533923304</v>
      </c>
      <c r="M11" s="10" t="s">
        <v>159</v>
      </c>
      <c r="N11" s="188">
        <v>0.56996755162241897</v>
      </c>
      <c r="O11" s="10" t="s">
        <v>159</v>
      </c>
      <c r="P11" s="188">
        <v>0.87884218289085503</v>
      </c>
      <c r="Q11" s="10" t="s">
        <v>159</v>
      </c>
      <c r="R11" s="188">
        <v>9.32767256637168</v>
      </c>
      <c r="S11" s="10" t="s">
        <v>159</v>
      </c>
    </row>
    <row r="12" spans="1:19" x14ac:dyDescent="0.25">
      <c r="A12" s="12" t="s">
        <v>175</v>
      </c>
      <c r="B12" s="188">
        <v>3.3276253602305501</v>
      </c>
      <c r="C12" s="10" t="s">
        <v>159</v>
      </c>
      <c r="D12" s="188">
        <v>0</v>
      </c>
      <c r="E12" s="10" t="s">
        <v>241</v>
      </c>
      <c r="F12" s="188">
        <v>0</v>
      </c>
      <c r="G12" s="10" t="s">
        <v>241</v>
      </c>
      <c r="H12" s="188">
        <v>0.63685014409221896</v>
      </c>
      <c r="I12" s="10" t="s">
        <v>159</v>
      </c>
      <c r="J12" s="188">
        <v>0</v>
      </c>
      <c r="K12" s="10" t="s">
        <v>241</v>
      </c>
      <c r="L12" s="188">
        <v>1.08218844668588</v>
      </c>
      <c r="M12" s="10" t="s">
        <v>159</v>
      </c>
      <c r="N12" s="188">
        <v>0.62017867435158502</v>
      </c>
      <c r="O12" s="10" t="s">
        <v>159</v>
      </c>
      <c r="P12" s="188">
        <v>0.82690489913544696</v>
      </c>
      <c r="Q12" s="10" t="s">
        <v>159</v>
      </c>
      <c r="R12" s="188">
        <v>6.4937475244956797</v>
      </c>
      <c r="S12" s="10" t="s">
        <v>159</v>
      </c>
    </row>
    <row r="13" spans="1:19" x14ac:dyDescent="0.25">
      <c r="A13" s="12" t="s">
        <v>176</v>
      </c>
      <c r="B13" s="188">
        <v>2.27155570652174</v>
      </c>
      <c r="C13" s="10" t="s">
        <v>159</v>
      </c>
      <c r="D13" s="188">
        <v>0</v>
      </c>
      <c r="E13" s="10" t="s">
        <v>241</v>
      </c>
      <c r="F13" s="188">
        <v>0</v>
      </c>
      <c r="G13" s="10" t="s">
        <v>241</v>
      </c>
      <c r="H13" s="188">
        <v>6.7596467391304302E-2</v>
      </c>
      <c r="I13" s="10" t="s">
        <v>159</v>
      </c>
      <c r="J13" s="188">
        <v>0</v>
      </c>
      <c r="K13" s="10" t="s">
        <v>241</v>
      </c>
      <c r="L13" s="188">
        <v>0.63666440217391296</v>
      </c>
      <c r="M13" s="10" t="s">
        <v>159</v>
      </c>
      <c r="N13" s="188">
        <v>0.61308423913043497</v>
      </c>
      <c r="O13" s="10" t="s">
        <v>159</v>
      </c>
      <c r="P13" s="188">
        <v>0.79386548913043498</v>
      </c>
      <c r="Q13" s="10" t="s">
        <v>159</v>
      </c>
      <c r="R13" s="188">
        <v>4.3827663043478298</v>
      </c>
      <c r="S13" s="10" t="s">
        <v>159</v>
      </c>
    </row>
    <row r="14" spans="1:19" x14ac:dyDescent="0.25">
      <c r="A14" s="12" t="s">
        <v>177</v>
      </c>
      <c r="B14" s="188">
        <v>2.1198929986790001</v>
      </c>
      <c r="C14" s="10" t="s">
        <v>159</v>
      </c>
      <c r="D14" s="188">
        <v>0</v>
      </c>
      <c r="E14" s="10" t="s">
        <v>241</v>
      </c>
      <c r="F14" s="188">
        <v>0</v>
      </c>
      <c r="G14" s="10" t="s">
        <v>241</v>
      </c>
      <c r="H14" s="188">
        <v>0</v>
      </c>
      <c r="I14" s="10" t="s">
        <v>379</v>
      </c>
      <c r="J14" s="188">
        <v>0</v>
      </c>
      <c r="K14" s="10" t="s">
        <v>241</v>
      </c>
      <c r="L14" s="188">
        <v>0.37445838837516499</v>
      </c>
      <c r="M14" s="10" t="s">
        <v>159</v>
      </c>
      <c r="N14" s="188">
        <v>0.55175297225891695</v>
      </c>
      <c r="O14" s="10" t="s">
        <v>159</v>
      </c>
      <c r="P14" s="188">
        <v>0.73668956406869202</v>
      </c>
      <c r="Q14" s="10" t="s">
        <v>159</v>
      </c>
      <c r="R14" s="188">
        <v>3.78279392338177</v>
      </c>
      <c r="S14" s="10" t="s">
        <v>181</v>
      </c>
    </row>
    <row r="15" spans="1:19" x14ac:dyDescent="0.25">
      <c r="A15" s="12" t="s">
        <v>178</v>
      </c>
      <c r="B15" s="188">
        <v>2.1908833333333302</v>
      </c>
      <c r="C15" s="10" t="s">
        <v>159</v>
      </c>
      <c r="D15" s="188">
        <v>0</v>
      </c>
      <c r="E15" s="10" t="s">
        <v>241</v>
      </c>
      <c r="F15" s="188">
        <v>0</v>
      </c>
      <c r="G15" s="10" t="s">
        <v>241</v>
      </c>
      <c r="H15" s="188">
        <v>0</v>
      </c>
      <c r="I15" s="10" t="s">
        <v>179</v>
      </c>
      <c r="J15" s="188">
        <v>0</v>
      </c>
      <c r="K15" s="10" t="s">
        <v>241</v>
      </c>
      <c r="L15" s="188">
        <v>0.40494999999999998</v>
      </c>
      <c r="M15" s="10" t="s">
        <v>159</v>
      </c>
      <c r="N15" s="188">
        <v>0.60223333333333295</v>
      </c>
      <c r="O15" s="10" t="s">
        <v>159</v>
      </c>
      <c r="P15" s="188">
        <v>0.71348333333333303</v>
      </c>
      <c r="Q15" s="10" t="s">
        <v>159</v>
      </c>
      <c r="R15" s="188">
        <v>3.9115500000000001</v>
      </c>
      <c r="S15" s="10" t="s">
        <v>181</v>
      </c>
    </row>
    <row r="16" spans="1:19" x14ac:dyDescent="0.25">
      <c r="A16" s="12" t="s">
        <v>182</v>
      </c>
      <c r="B16" s="188">
        <v>2.4341889862327899</v>
      </c>
      <c r="C16" s="10" t="s">
        <v>159</v>
      </c>
      <c r="D16" s="188">
        <v>0</v>
      </c>
      <c r="E16" s="10" t="s">
        <v>241</v>
      </c>
      <c r="F16" s="188">
        <v>0</v>
      </c>
      <c r="G16" s="10" t="s">
        <v>241</v>
      </c>
      <c r="H16" s="188">
        <v>0</v>
      </c>
      <c r="I16" s="10" t="s">
        <v>179</v>
      </c>
      <c r="J16" s="188">
        <v>0</v>
      </c>
      <c r="K16" s="10" t="s">
        <v>241</v>
      </c>
      <c r="L16" s="188">
        <v>0.40980100125156399</v>
      </c>
      <c r="M16" s="10" t="s">
        <v>159</v>
      </c>
      <c r="N16" s="188">
        <v>0.56619148936170205</v>
      </c>
      <c r="O16" s="10" t="s">
        <v>159</v>
      </c>
      <c r="P16" s="188">
        <v>0.69362077596996197</v>
      </c>
      <c r="Q16" s="10" t="s">
        <v>159</v>
      </c>
      <c r="R16" s="188">
        <v>4.1038022528160196</v>
      </c>
      <c r="S16" s="10" t="s">
        <v>181</v>
      </c>
    </row>
    <row r="17" spans="1:19" x14ac:dyDescent="0.25">
      <c r="A17" s="12" t="s">
        <v>183</v>
      </c>
      <c r="B17" s="188">
        <v>2.3253154034229802</v>
      </c>
      <c r="C17" s="10" t="s">
        <v>159</v>
      </c>
      <c r="D17" s="188">
        <v>0</v>
      </c>
      <c r="E17" s="10" t="s">
        <v>241</v>
      </c>
      <c r="F17" s="188">
        <v>0</v>
      </c>
      <c r="G17" s="10" t="s">
        <v>241</v>
      </c>
      <c r="H17" s="188">
        <v>0</v>
      </c>
      <c r="I17" s="10" t="s">
        <v>179</v>
      </c>
      <c r="J17" s="188">
        <v>0</v>
      </c>
      <c r="K17" s="10" t="s">
        <v>241</v>
      </c>
      <c r="L17" s="188">
        <v>7.49645476772616E-2</v>
      </c>
      <c r="M17" s="10" t="s">
        <v>159</v>
      </c>
      <c r="N17" s="188">
        <v>0.58698655256723697</v>
      </c>
      <c r="O17" s="10" t="s">
        <v>159</v>
      </c>
      <c r="P17" s="188">
        <v>0.66619437652811697</v>
      </c>
      <c r="Q17" s="10" t="s">
        <v>159</v>
      </c>
      <c r="R17" s="188">
        <v>3.6534608801955999</v>
      </c>
      <c r="S17" s="10" t="s">
        <v>181</v>
      </c>
    </row>
    <row r="18" spans="1:19" x14ac:dyDescent="0.25">
      <c r="A18" s="12" t="s">
        <v>184</v>
      </c>
      <c r="B18" s="188">
        <v>0</v>
      </c>
      <c r="C18" s="10" t="s">
        <v>241</v>
      </c>
      <c r="D18" s="188">
        <v>0</v>
      </c>
      <c r="E18" s="10" t="s">
        <v>241</v>
      </c>
      <c r="F18" s="188">
        <v>0</v>
      </c>
      <c r="G18" s="10" t="s">
        <v>241</v>
      </c>
      <c r="H18" s="188">
        <v>0</v>
      </c>
      <c r="I18" s="10" t="s">
        <v>179</v>
      </c>
      <c r="J18" s="188">
        <v>0</v>
      </c>
      <c r="K18" s="10" t="s">
        <v>241</v>
      </c>
      <c r="L18" s="188">
        <v>2.8787914691943101E-2</v>
      </c>
      <c r="M18" s="10" t="s">
        <v>159</v>
      </c>
      <c r="N18" s="188">
        <v>1.5600308056872001</v>
      </c>
      <c r="O18" s="10" t="s">
        <v>159</v>
      </c>
      <c r="P18" s="188">
        <v>0.64704265402843597</v>
      </c>
      <c r="Q18" s="10" t="s">
        <v>159</v>
      </c>
      <c r="R18" s="188">
        <v>2.2358613744075799</v>
      </c>
      <c r="S18" s="10" t="s">
        <v>181</v>
      </c>
    </row>
    <row r="19" spans="1:19" x14ac:dyDescent="0.25">
      <c r="A19" s="12" t="s">
        <v>185</v>
      </c>
      <c r="B19" s="188">
        <v>0</v>
      </c>
      <c r="C19" s="10" t="s">
        <v>241</v>
      </c>
      <c r="D19" s="188">
        <v>0</v>
      </c>
      <c r="E19" s="10" t="s">
        <v>241</v>
      </c>
      <c r="F19" s="188">
        <v>0</v>
      </c>
      <c r="G19" s="10" t="s">
        <v>241</v>
      </c>
      <c r="H19" s="188">
        <v>0</v>
      </c>
      <c r="I19" s="10" t="s">
        <v>179</v>
      </c>
      <c r="J19" s="188">
        <v>0</v>
      </c>
      <c r="K19" s="10" t="s">
        <v>241</v>
      </c>
      <c r="L19" s="188">
        <v>0</v>
      </c>
      <c r="M19" s="10" t="s">
        <v>284</v>
      </c>
      <c r="N19" s="188">
        <v>1.57772727272727</v>
      </c>
      <c r="O19" s="10" t="s">
        <v>159</v>
      </c>
      <c r="P19" s="188">
        <v>0.70831300345224402</v>
      </c>
      <c r="Q19" s="10" t="s">
        <v>159</v>
      </c>
      <c r="R19" s="188">
        <v>2.28604027617952</v>
      </c>
      <c r="S19" s="10" t="s">
        <v>181</v>
      </c>
    </row>
    <row r="20" spans="1:19" x14ac:dyDescent="0.25">
      <c r="A20" s="12" t="s">
        <v>186</v>
      </c>
      <c r="B20" s="188">
        <v>0</v>
      </c>
      <c r="C20" s="10" t="s">
        <v>241</v>
      </c>
      <c r="D20" s="188">
        <v>0</v>
      </c>
      <c r="E20" s="10" t="s">
        <v>241</v>
      </c>
      <c r="F20" s="188">
        <v>0</v>
      </c>
      <c r="G20" s="10" t="s">
        <v>241</v>
      </c>
      <c r="H20" s="188">
        <v>0</v>
      </c>
      <c r="I20" s="10" t="s">
        <v>179</v>
      </c>
      <c r="J20" s="188">
        <v>0</v>
      </c>
      <c r="K20" s="10" t="s">
        <v>241</v>
      </c>
      <c r="L20" s="188">
        <v>0</v>
      </c>
      <c r="M20" s="10" t="s">
        <v>241</v>
      </c>
      <c r="N20" s="188">
        <v>1.6813864142538999</v>
      </c>
      <c r="O20" s="10" t="s">
        <v>159</v>
      </c>
      <c r="P20" s="188">
        <v>0.74857126948775099</v>
      </c>
      <c r="Q20" s="10" t="s">
        <v>159</v>
      </c>
      <c r="R20" s="188">
        <v>2.4299576837416499</v>
      </c>
      <c r="S20" s="10" t="s">
        <v>181</v>
      </c>
    </row>
    <row r="21" spans="1:19" x14ac:dyDescent="0.25">
      <c r="A21" s="12" t="s">
        <v>188</v>
      </c>
      <c r="B21" s="188">
        <v>0</v>
      </c>
      <c r="C21" s="10" t="s">
        <v>241</v>
      </c>
      <c r="D21" s="188">
        <v>0</v>
      </c>
      <c r="E21" s="10" t="s">
        <v>241</v>
      </c>
      <c r="F21" s="188">
        <v>0</v>
      </c>
      <c r="G21" s="10" t="s">
        <v>241</v>
      </c>
      <c r="H21" s="188">
        <v>0</v>
      </c>
      <c r="I21" s="10" t="s">
        <v>179</v>
      </c>
      <c r="J21" s="188">
        <v>0</v>
      </c>
      <c r="K21" s="10" t="s">
        <v>241</v>
      </c>
      <c r="L21" s="188">
        <v>0</v>
      </c>
      <c r="M21" s="10" t="s">
        <v>241</v>
      </c>
      <c r="N21" s="188">
        <v>1.6180507559395201</v>
      </c>
      <c r="O21" s="10" t="s">
        <v>159</v>
      </c>
      <c r="P21" s="188">
        <v>0.79715550755939502</v>
      </c>
      <c r="Q21" s="10" t="s">
        <v>159</v>
      </c>
      <c r="R21" s="188">
        <v>2.41520626349892</v>
      </c>
      <c r="S21" s="10" t="s">
        <v>181</v>
      </c>
    </row>
    <row r="22" spans="1:19" x14ac:dyDescent="0.25">
      <c r="A22" s="12" t="s">
        <v>189</v>
      </c>
      <c r="B22" s="188">
        <v>0</v>
      </c>
      <c r="C22" s="10" t="s">
        <v>241</v>
      </c>
      <c r="D22" s="188">
        <v>0</v>
      </c>
      <c r="E22" s="10" t="s">
        <v>241</v>
      </c>
      <c r="F22" s="188">
        <v>0</v>
      </c>
      <c r="G22" s="10" t="s">
        <v>241</v>
      </c>
      <c r="H22" s="188">
        <v>0</v>
      </c>
      <c r="I22" s="10" t="s">
        <v>179</v>
      </c>
      <c r="J22" s="188">
        <v>0</v>
      </c>
      <c r="K22" s="10" t="s">
        <v>241</v>
      </c>
      <c r="L22" s="188">
        <v>0</v>
      </c>
      <c r="M22" s="10" t="s">
        <v>241</v>
      </c>
      <c r="N22" s="188">
        <v>1.4450295358649801</v>
      </c>
      <c r="O22" s="10" t="s">
        <v>159</v>
      </c>
      <c r="P22" s="188">
        <v>0.75424683544303806</v>
      </c>
      <c r="Q22" s="10" t="s">
        <v>159</v>
      </c>
      <c r="R22" s="188">
        <v>2.1992763713080201</v>
      </c>
      <c r="S22" s="10" t="s">
        <v>181</v>
      </c>
    </row>
    <row r="23" spans="1:19" x14ac:dyDescent="0.25">
      <c r="A23" s="12" t="s">
        <v>190</v>
      </c>
      <c r="B23" s="188">
        <v>0</v>
      </c>
      <c r="C23" s="10" t="s">
        <v>241</v>
      </c>
      <c r="D23" s="188">
        <v>0</v>
      </c>
      <c r="E23" s="10" t="s">
        <v>241</v>
      </c>
      <c r="F23" s="188">
        <v>0</v>
      </c>
      <c r="G23" s="10" t="s">
        <v>241</v>
      </c>
      <c r="H23" s="188">
        <v>0</v>
      </c>
      <c r="I23" s="10" t="s">
        <v>179</v>
      </c>
      <c r="J23" s="188">
        <v>0</v>
      </c>
      <c r="K23" s="10" t="s">
        <v>241</v>
      </c>
      <c r="L23" s="188">
        <v>0</v>
      </c>
      <c r="M23" s="10" t="s">
        <v>241</v>
      </c>
      <c r="N23" s="188">
        <v>0</v>
      </c>
      <c r="O23" s="10" t="s">
        <v>179</v>
      </c>
      <c r="P23" s="188">
        <v>0.81238689866939595</v>
      </c>
      <c r="Q23" s="10" t="s">
        <v>159</v>
      </c>
      <c r="R23" s="188">
        <v>0.81238689866939595</v>
      </c>
      <c r="S23" s="10" t="s">
        <v>181</v>
      </c>
    </row>
    <row r="24" spans="1:19" x14ac:dyDescent="0.25">
      <c r="A24" s="12" t="s">
        <v>191</v>
      </c>
      <c r="B24" s="188">
        <v>0</v>
      </c>
      <c r="C24" s="10" t="s">
        <v>241</v>
      </c>
      <c r="D24" s="188">
        <v>0</v>
      </c>
      <c r="E24" s="10" t="s">
        <v>241</v>
      </c>
      <c r="F24" s="188">
        <v>0</v>
      </c>
      <c r="G24" s="10" t="s">
        <v>241</v>
      </c>
      <c r="H24" s="188">
        <v>0</v>
      </c>
      <c r="I24" s="10" t="s">
        <v>179</v>
      </c>
      <c r="J24" s="188">
        <v>0</v>
      </c>
      <c r="K24" s="10" t="s">
        <v>241</v>
      </c>
      <c r="L24" s="188">
        <v>0</v>
      </c>
      <c r="M24" s="10" t="s">
        <v>241</v>
      </c>
      <c r="N24" s="188">
        <v>0</v>
      </c>
      <c r="O24" s="10" t="s">
        <v>179</v>
      </c>
      <c r="P24" s="188">
        <v>0.80295799999999995</v>
      </c>
      <c r="Q24" s="10" t="s">
        <v>159</v>
      </c>
      <c r="R24" s="188">
        <v>0.80295799999999995</v>
      </c>
      <c r="S24" s="10" t="s">
        <v>181</v>
      </c>
    </row>
    <row r="25" spans="1:19" x14ac:dyDescent="0.25">
      <c r="A25" s="12" t="s">
        <v>192</v>
      </c>
      <c r="B25" s="188">
        <v>0</v>
      </c>
      <c r="C25" s="10" t="s">
        <v>241</v>
      </c>
      <c r="D25" s="188">
        <v>0</v>
      </c>
      <c r="E25" s="10" t="s">
        <v>241</v>
      </c>
      <c r="F25" s="188">
        <v>0</v>
      </c>
      <c r="G25" s="10" t="s">
        <v>241</v>
      </c>
      <c r="H25" s="188">
        <v>0</v>
      </c>
      <c r="I25" s="10" t="s">
        <v>179</v>
      </c>
      <c r="J25" s="188">
        <v>0</v>
      </c>
      <c r="K25" s="10" t="s">
        <v>241</v>
      </c>
      <c r="L25" s="188">
        <v>0</v>
      </c>
      <c r="M25" s="10" t="s">
        <v>241</v>
      </c>
      <c r="N25" s="188">
        <v>0</v>
      </c>
      <c r="O25" s="10" t="s">
        <v>179</v>
      </c>
      <c r="P25" s="188">
        <v>0.71591495601173005</v>
      </c>
      <c r="Q25" s="10" t="s">
        <v>159</v>
      </c>
      <c r="R25" s="188">
        <v>0.71591495601173005</v>
      </c>
      <c r="S25" s="10" t="s">
        <v>181</v>
      </c>
    </row>
    <row r="26" spans="1:19" x14ac:dyDescent="0.25">
      <c r="A26" s="12" t="s">
        <v>193</v>
      </c>
      <c r="B26" s="188">
        <v>0</v>
      </c>
      <c r="C26" s="10" t="s">
        <v>241</v>
      </c>
      <c r="D26" s="188">
        <v>0</v>
      </c>
      <c r="E26" s="10" t="s">
        <v>241</v>
      </c>
      <c r="F26" s="188">
        <v>0</v>
      </c>
      <c r="G26" s="10" t="s">
        <v>241</v>
      </c>
      <c r="H26" s="188">
        <v>0</v>
      </c>
      <c r="I26" s="10" t="s">
        <v>179</v>
      </c>
      <c r="J26" s="188">
        <v>0</v>
      </c>
      <c r="K26" s="10" t="s">
        <v>241</v>
      </c>
      <c r="L26" s="188">
        <v>0</v>
      </c>
      <c r="M26" s="10" t="s">
        <v>241</v>
      </c>
      <c r="N26" s="188">
        <v>0</v>
      </c>
      <c r="O26" s="10" t="s">
        <v>179</v>
      </c>
      <c r="P26" s="188">
        <v>0.76141619047619002</v>
      </c>
      <c r="Q26" s="10" t="s">
        <v>159</v>
      </c>
      <c r="R26" s="188">
        <v>0.76141619047619002</v>
      </c>
      <c r="S26" s="10" t="s">
        <v>181</v>
      </c>
    </row>
    <row r="27" spans="1:19" x14ac:dyDescent="0.25">
      <c r="A27" s="12" t="s">
        <v>194</v>
      </c>
      <c r="B27" s="188">
        <v>0</v>
      </c>
      <c r="C27" s="10" t="s">
        <v>241</v>
      </c>
      <c r="D27" s="188">
        <v>0</v>
      </c>
      <c r="E27" s="10" t="s">
        <v>241</v>
      </c>
      <c r="F27" s="188">
        <v>0</v>
      </c>
      <c r="G27" s="10" t="s">
        <v>241</v>
      </c>
      <c r="H27" s="188">
        <v>0</v>
      </c>
      <c r="I27" s="10" t="s">
        <v>179</v>
      </c>
      <c r="J27" s="188">
        <v>0</v>
      </c>
      <c r="K27" s="10" t="s">
        <v>241</v>
      </c>
      <c r="L27" s="188">
        <v>0</v>
      </c>
      <c r="M27" s="10" t="s">
        <v>241</v>
      </c>
      <c r="N27" s="188">
        <v>0</v>
      </c>
      <c r="O27" s="10" t="s">
        <v>179</v>
      </c>
      <c r="P27" s="188">
        <v>0.70850000000000002</v>
      </c>
      <c r="Q27" s="10" t="s">
        <v>159</v>
      </c>
      <c r="R27" s="188">
        <v>0.70850000000000002</v>
      </c>
      <c r="S27" s="10" t="s">
        <v>181</v>
      </c>
    </row>
    <row r="28" spans="1:19" x14ac:dyDescent="0.25">
      <c r="A28" s="12" t="s">
        <v>196</v>
      </c>
      <c r="B28" s="188">
        <v>0</v>
      </c>
      <c r="C28" s="10" t="s">
        <v>241</v>
      </c>
      <c r="D28" s="188">
        <v>0</v>
      </c>
      <c r="E28" s="10" t="s">
        <v>241</v>
      </c>
      <c r="F28" s="188">
        <v>0</v>
      </c>
      <c r="G28" s="10" t="s">
        <v>241</v>
      </c>
      <c r="H28" s="188">
        <v>0</v>
      </c>
      <c r="I28" s="10" t="s">
        <v>179</v>
      </c>
      <c r="J28" s="188">
        <v>0</v>
      </c>
      <c r="K28" s="10" t="s">
        <v>241</v>
      </c>
      <c r="L28" s="188">
        <v>0</v>
      </c>
      <c r="M28" s="10" t="s">
        <v>241</v>
      </c>
      <c r="N28" s="188">
        <v>0</v>
      </c>
      <c r="O28" s="10" t="s">
        <v>179</v>
      </c>
      <c r="P28" s="188">
        <v>0.82154478301015699</v>
      </c>
      <c r="Q28" s="10" t="s">
        <v>159</v>
      </c>
      <c r="R28" s="188">
        <v>0.82154478301015699</v>
      </c>
      <c r="S28" s="10" t="s">
        <v>181</v>
      </c>
    </row>
    <row r="29" spans="1:19" x14ac:dyDescent="0.25">
      <c r="A29" s="12" t="s">
        <v>197</v>
      </c>
      <c r="B29" s="188">
        <v>0</v>
      </c>
      <c r="C29" s="10" t="s">
        <v>241</v>
      </c>
      <c r="D29" s="188">
        <v>0</v>
      </c>
      <c r="E29" s="10" t="s">
        <v>241</v>
      </c>
      <c r="F29" s="188">
        <v>0</v>
      </c>
      <c r="G29" s="10" t="s">
        <v>241</v>
      </c>
      <c r="H29" s="188">
        <v>0</v>
      </c>
      <c r="I29" s="10" t="s">
        <v>179</v>
      </c>
      <c r="J29" s="188">
        <v>0</v>
      </c>
      <c r="K29" s="10" t="s">
        <v>241</v>
      </c>
      <c r="L29" s="188">
        <v>0</v>
      </c>
      <c r="M29" s="10" t="s">
        <v>241</v>
      </c>
      <c r="N29" s="188">
        <v>0</v>
      </c>
      <c r="O29" s="10" t="s">
        <v>179</v>
      </c>
      <c r="P29" s="188">
        <v>0.80633030852994603</v>
      </c>
      <c r="Q29" s="10" t="s">
        <v>159</v>
      </c>
      <c r="R29" s="188">
        <v>0.80633030852994603</v>
      </c>
      <c r="S29" s="10" t="s">
        <v>181</v>
      </c>
    </row>
    <row r="30" spans="1:19" x14ac:dyDescent="0.25">
      <c r="A30" s="12" t="s">
        <v>199</v>
      </c>
      <c r="B30" s="188">
        <v>0</v>
      </c>
      <c r="C30" s="10" t="s">
        <v>241</v>
      </c>
      <c r="D30" s="188">
        <v>0</v>
      </c>
      <c r="E30" s="10" t="s">
        <v>241</v>
      </c>
      <c r="F30" s="188">
        <v>0</v>
      </c>
      <c r="G30" s="10" t="s">
        <v>241</v>
      </c>
      <c r="H30" s="188">
        <v>0</v>
      </c>
      <c r="I30" s="10" t="s">
        <v>179</v>
      </c>
      <c r="J30" s="188">
        <v>0</v>
      </c>
      <c r="K30" s="10" t="s">
        <v>241</v>
      </c>
      <c r="L30" s="188">
        <v>0</v>
      </c>
      <c r="M30" s="10" t="s">
        <v>241</v>
      </c>
      <c r="N30" s="188">
        <v>0</v>
      </c>
      <c r="O30" s="10" t="s">
        <v>179</v>
      </c>
      <c r="P30" s="188">
        <v>0.78197951914514696</v>
      </c>
      <c r="Q30" s="10" t="s">
        <v>159</v>
      </c>
      <c r="R30" s="188">
        <v>0.78197951914514696</v>
      </c>
      <c r="S30" s="10" t="s">
        <v>181</v>
      </c>
    </row>
    <row r="31" spans="1:19" x14ac:dyDescent="0.25">
      <c r="A31" s="12" t="s">
        <v>200</v>
      </c>
      <c r="B31" s="188">
        <v>0</v>
      </c>
      <c r="C31" s="10" t="s">
        <v>241</v>
      </c>
      <c r="D31" s="188">
        <v>0</v>
      </c>
      <c r="E31" s="10" t="s">
        <v>241</v>
      </c>
      <c r="F31" s="188">
        <v>0</v>
      </c>
      <c r="G31" s="10" t="s">
        <v>241</v>
      </c>
      <c r="H31" s="188">
        <v>0</v>
      </c>
      <c r="I31" s="10" t="s">
        <v>179</v>
      </c>
      <c r="J31" s="188">
        <v>0</v>
      </c>
      <c r="K31" s="10" t="s">
        <v>241</v>
      </c>
      <c r="L31" s="188">
        <v>0</v>
      </c>
      <c r="M31" s="10" t="s">
        <v>241</v>
      </c>
      <c r="N31" s="188">
        <v>0</v>
      </c>
      <c r="O31" s="10" t="s">
        <v>179</v>
      </c>
      <c r="P31" s="188">
        <v>0.84873707274320798</v>
      </c>
      <c r="Q31" s="10" t="s">
        <v>159</v>
      </c>
      <c r="R31" s="188">
        <v>0.84873707274320798</v>
      </c>
      <c r="S31" s="10" t="s">
        <v>181</v>
      </c>
    </row>
    <row r="32" spans="1:19" x14ac:dyDescent="0.25">
      <c r="A32" s="15" t="s">
        <v>203</v>
      </c>
      <c r="B32" s="189">
        <v>0</v>
      </c>
      <c r="C32" s="14" t="s">
        <v>241</v>
      </c>
      <c r="D32" s="189">
        <v>0</v>
      </c>
      <c r="E32" s="14" t="s">
        <v>241</v>
      </c>
      <c r="F32" s="189">
        <v>0</v>
      </c>
      <c r="G32" s="14" t="s">
        <v>241</v>
      </c>
      <c r="H32" s="189">
        <v>0</v>
      </c>
      <c r="I32" s="14" t="s">
        <v>179</v>
      </c>
      <c r="J32" s="189">
        <v>0</v>
      </c>
      <c r="K32" s="14" t="s">
        <v>241</v>
      </c>
      <c r="L32" s="189">
        <v>0</v>
      </c>
      <c r="M32" s="14" t="s">
        <v>241</v>
      </c>
      <c r="N32" s="189">
        <v>0</v>
      </c>
      <c r="O32" s="14" t="s">
        <v>179</v>
      </c>
      <c r="P32" s="189">
        <v>0.63700000000000001</v>
      </c>
      <c r="Q32" s="14" t="s">
        <v>159</v>
      </c>
      <c r="R32" s="189">
        <v>0.63700000000000001</v>
      </c>
      <c r="S32" s="14" t="s">
        <v>181</v>
      </c>
    </row>
    <row r="34" spans="1:2" x14ac:dyDescent="0.25">
      <c r="A34" s="16" t="s">
        <v>204</v>
      </c>
      <c r="B34" s="16" t="s">
        <v>230</v>
      </c>
    </row>
    <row r="36" spans="1:2" x14ac:dyDescent="0.25">
      <c r="B36" s="16" t="s">
        <v>380</v>
      </c>
    </row>
    <row r="37" spans="1:2" x14ac:dyDescent="0.25">
      <c r="B37" s="16" t="s">
        <v>395</v>
      </c>
    </row>
    <row r="39" spans="1:2" x14ac:dyDescent="0.25">
      <c r="B39" s="16" t="s">
        <v>210</v>
      </c>
    </row>
    <row r="40" spans="1:2" x14ac:dyDescent="0.25">
      <c r="B40" s="16" t="s">
        <v>244</v>
      </c>
    </row>
    <row r="41" spans="1:2" x14ac:dyDescent="0.25">
      <c r="B41" s="16" t="s">
        <v>212</v>
      </c>
    </row>
    <row r="44" spans="1:2" x14ac:dyDescent="0.25">
      <c r="A44" s="17" t="str">
        <f>HYPERLINK("#'MINOR_GAMING 11'!A2", "&lt;&lt;&lt; Previous table")</f>
        <v>&lt;&lt;&lt; Previous table</v>
      </c>
    </row>
    <row r="45" spans="1:2" x14ac:dyDescent="0.25">
      <c r="A45" s="17" t="str">
        <f>HYPERLINK("#'MINOR_GAMING 13'!A2",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4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HYPERLINK("#'INDEX'!B12", "Link to index")</f>
        <v>Link to index</v>
      </c>
    </row>
    <row r="2" spans="1:19" ht="15.75" customHeight="1" x14ac:dyDescent="0.25">
      <c r="A2" s="287" t="s">
        <v>222</v>
      </c>
      <c r="B2" s="286"/>
      <c r="C2" s="286"/>
      <c r="D2" s="286"/>
      <c r="E2" s="286"/>
      <c r="F2" s="286"/>
      <c r="G2" s="286"/>
      <c r="H2" s="286"/>
      <c r="I2" s="286"/>
      <c r="J2" s="286"/>
      <c r="K2" s="286"/>
      <c r="L2" s="286"/>
      <c r="M2" s="286"/>
      <c r="N2" s="286"/>
      <c r="O2" s="286"/>
      <c r="P2" s="286"/>
      <c r="Q2" s="286"/>
      <c r="R2" s="286"/>
      <c r="S2" s="286"/>
    </row>
    <row r="3" spans="1:19" ht="15.75" customHeight="1" x14ac:dyDescent="0.25">
      <c r="A3" s="287" t="s">
        <v>30</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28">
        <v>178.52229724548801</v>
      </c>
      <c r="C7" s="10" t="s">
        <v>159</v>
      </c>
      <c r="D7" s="28">
        <v>0</v>
      </c>
      <c r="E7" s="10" t="s">
        <v>159</v>
      </c>
      <c r="F7" s="28">
        <v>305.51951416668402</v>
      </c>
      <c r="G7" s="10" t="s">
        <v>159</v>
      </c>
      <c r="H7" s="28">
        <v>108.008876928901</v>
      </c>
      <c r="I7" s="10" t="s">
        <v>159</v>
      </c>
      <c r="J7" s="28">
        <v>75.518643323329997</v>
      </c>
      <c r="K7" s="10" t="s">
        <v>159</v>
      </c>
      <c r="L7" s="28">
        <v>169.98502875143799</v>
      </c>
      <c r="M7" s="10" t="s">
        <v>159</v>
      </c>
      <c r="N7" s="28">
        <v>106.55728063897401</v>
      </c>
      <c r="O7" s="10" t="s">
        <v>159</v>
      </c>
      <c r="P7" s="28">
        <v>314.29473873481101</v>
      </c>
      <c r="Q7" s="10" t="s">
        <v>159</v>
      </c>
      <c r="R7" s="28">
        <v>92.205351550804494</v>
      </c>
      <c r="S7" s="10" t="s">
        <v>159</v>
      </c>
    </row>
    <row r="8" spans="1:19" x14ac:dyDescent="0.25">
      <c r="A8" s="12" t="s">
        <v>171</v>
      </c>
      <c r="B8" s="28">
        <v>129.89818778697099</v>
      </c>
      <c r="C8" s="10" t="s">
        <v>159</v>
      </c>
      <c r="D8" s="28">
        <v>60.921490971724999</v>
      </c>
      <c r="E8" s="10" t="s">
        <v>159</v>
      </c>
      <c r="F8" s="28">
        <v>469.30945970924103</v>
      </c>
      <c r="G8" s="10" t="s">
        <v>159</v>
      </c>
      <c r="H8" s="28">
        <v>161.61243618455401</v>
      </c>
      <c r="I8" s="10" t="s">
        <v>159</v>
      </c>
      <c r="J8" s="28">
        <v>68.945887422491694</v>
      </c>
      <c r="K8" s="10" t="s">
        <v>159</v>
      </c>
      <c r="L8" s="28">
        <v>179.397703826716</v>
      </c>
      <c r="M8" s="10" t="s">
        <v>159</v>
      </c>
      <c r="N8" s="28">
        <v>144.86579994089101</v>
      </c>
      <c r="O8" s="10" t="s">
        <v>159</v>
      </c>
      <c r="P8" s="28">
        <v>334.55713129711398</v>
      </c>
      <c r="Q8" s="10" t="s">
        <v>159</v>
      </c>
      <c r="R8" s="28">
        <v>134.71852101117801</v>
      </c>
      <c r="S8" s="10" t="s">
        <v>159</v>
      </c>
    </row>
    <row r="9" spans="1:19" x14ac:dyDescent="0.25">
      <c r="A9" s="12" t="s">
        <v>172</v>
      </c>
      <c r="B9" s="28">
        <v>78.021241063718804</v>
      </c>
      <c r="C9" s="10" t="s">
        <v>159</v>
      </c>
      <c r="D9" s="28">
        <v>77.782042214914895</v>
      </c>
      <c r="E9" s="10" t="s">
        <v>159</v>
      </c>
      <c r="F9" s="28">
        <v>357.29327994266202</v>
      </c>
      <c r="G9" s="10" t="s">
        <v>159</v>
      </c>
      <c r="H9" s="28">
        <v>183.541796574111</v>
      </c>
      <c r="I9" s="10" t="s">
        <v>159</v>
      </c>
      <c r="J9" s="28">
        <v>63.366870782987597</v>
      </c>
      <c r="K9" s="10" t="s">
        <v>159</v>
      </c>
      <c r="L9" s="28">
        <v>212.77187310104401</v>
      </c>
      <c r="M9" s="10" t="s">
        <v>159</v>
      </c>
      <c r="N9" s="28">
        <v>169.08601887537199</v>
      </c>
      <c r="O9" s="10" t="s">
        <v>159</v>
      </c>
      <c r="P9" s="28">
        <v>286.270350423742</v>
      </c>
      <c r="Q9" s="10" t="s">
        <v>159</v>
      </c>
      <c r="R9" s="28">
        <v>144.56973247712301</v>
      </c>
      <c r="S9" s="10" t="s">
        <v>159</v>
      </c>
    </row>
    <row r="10" spans="1:19" x14ac:dyDescent="0.25">
      <c r="A10" s="12" t="s">
        <v>173</v>
      </c>
      <c r="B10" s="28">
        <v>75.143176451659201</v>
      </c>
      <c r="C10" s="10" t="s">
        <v>159</v>
      </c>
      <c r="D10" s="28">
        <v>94.859203070019703</v>
      </c>
      <c r="E10" s="10" t="s">
        <v>159</v>
      </c>
      <c r="F10" s="28">
        <v>360.16833277627501</v>
      </c>
      <c r="G10" s="10" t="s">
        <v>159</v>
      </c>
      <c r="H10" s="28">
        <v>187.634098544289</v>
      </c>
      <c r="I10" s="10" t="s">
        <v>159</v>
      </c>
      <c r="J10" s="28">
        <v>67.651726406050997</v>
      </c>
      <c r="K10" s="10" t="s">
        <v>159</v>
      </c>
      <c r="L10" s="28">
        <v>216.41865774769201</v>
      </c>
      <c r="M10" s="10" t="s">
        <v>159</v>
      </c>
      <c r="N10" s="28">
        <v>214.589558716375</v>
      </c>
      <c r="O10" s="10" t="s">
        <v>159</v>
      </c>
      <c r="P10" s="28">
        <v>268.50957014508299</v>
      </c>
      <c r="Q10" s="10" t="s">
        <v>159</v>
      </c>
      <c r="R10" s="28">
        <v>161.36720437395499</v>
      </c>
      <c r="S10" s="10" t="s">
        <v>159</v>
      </c>
    </row>
    <row r="11" spans="1:19" x14ac:dyDescent="0.25">
      <c r="A11" s="12" t="s">
        <v>174</v>
      </c>
      <c r="B11" s="28">
        <v>70.0832521038962</v>
      </c>
      <c r="C11" s="10" t="s">
        <v>159</v>
      </c>
      <c r="D11" s="28">
        <v>100.75088498321399</v>
      </c>
      <c r="E11" s="10" t="s">
        <v>159</v>
      </c>
      <c r="F11" s="28">
        <v>404.12312800830898</v>
      </c>
      <c r="G11" s="10" t="s">
        <v>159</v>
      </c>
      <c r="H11" s="28">
        <v>187.93113947639799</v>
      </c>
      <c r="I11" s="10" t="s">
        <v>159</v>
      </c>
      <c r="J11" s="28">
        <v>67.737563779032797</v>
      </c>
      <c r="K11" s="10" t="s">
        <v>159</v>
      </c>
      <c r="L11" s="28">
        <v>234.68373519784799</v>
      </c>
      <c r="M11" s="10" t="s">
        <v>159</v>
      </c>
      <c r="N11" s="28">
        <v>206.37424035778099</v>
      </c>
      <c r="O11" s="10" t="s">
        <v>159</v>
      </c>
      <c r="P11" s="28">
        <v>210.080419572708</v>
      </c>
      <c r="Q11" s="10" t="s">
        <v>159</v>
      </c>
      <c r="R11" s="28">
        <v>156.605005288428</v>
      </c>
      <c r="S11" s="10" t="s">
        <v>159</v>
      </c>
    </row>
    <row r="12" spans="1:19" x14ac:dyDescent="0.25">
      <c r="A12" s="12" t="s">
        <v>175</v>
      </c>
      <c r="B12" s="28">
        <v>75.168651699469805</v>
      </c>
      <c r="C12" s="10" t="s">
        <v>159</v>
      </c>
      <c r="D12" s="28">
        <v>100.837339668837</v>
      </c>
      <c r="E12" s="10" t="s">
        <v>159</v>
      </c>
      <c r="F12" s="28">
        <v>455.12079285930503</v>
      </c>
      <c r="G12" s="10" t="s">
        <v>159</v>
      </c>
      <c r="H12" s="28">
        <v>205.60395726599</v>
      </c>
      <c r="I12" s="10" t="s">
        <v>159</v>
      </c>
      <c r="J12" s="28">
        <v>66.545214257319401</v>
      </c>
      <c r="K12" s="10" t="s">
        <v>159</v>
      </c>
      <c r="L12" s="28">
        <v>219.415120767996</v>
      </c>
      <c r="M12" s="10" t="s">
        <v>159</v>
      </c>
      <c r="N12" s="28">
        <v>232.61823381652101</v>
      </c>
      <c r="O12" s="10" t="s">
        <v>159</v>
      </c>
      <c r="P12" s="28">
        <v>208.63051879272501</v>
      </c>
      <c r="Q12" s="10" t="s">
        <v>159</v>
      </c>
      <c r="R12" s="28">
        <v>166.43599430098601</v>
      </c>
      <c r="S12" s="10" t="s">
        <v>159</v>
      </c>
    </row>
    <row r="13" spans="1:19" x14ac:dyDescent="0.25">
      <c r="A13" s="12" t="s">
        <v>176</v>
      </c>
      <c r="B13" s="28">
        <v>76.840009942330298</v>
      </c>
      <c r="C13" s="10" t="s">
        <v>159</v>
      </c>
      <c r="D13" s="28">
        <v>108.140097642944</v>
      </c>
      <c r="E13" s="10" t="s">
        <v>159</v>
      </c>
      <c r="F13" s="28">
        <v>495.61120433716297</v>
      </c>
      <c r="G13" s="10" t="s">
        <v>159</v>
      </c>
      <c r="H13" s="28">
        <v>206.41081149709899</v>
      </c>
      <c r="I13" s="10" t="s">
        <v>159</v>
      </c>
      <c r="J13" s="28">
        <v>70.360727599136396</v>
      </c>
      <c r="K13" s="10" t="s">
        <v>159</v>
      </c>
      <c r="L13" s="28">
        <v>216.26641486106701</v>
      </c>
      <c r="M13" s="10" t="s">
        <v>159</v>
      </c>
      <c r="N13" s="28">
        <v>263.33370041032299</v>
      </c>
      <c r="O13" s="10" t="s">
        <v>159</v>
      </c>
      <c r="P13" s="28">
        <v>199.81167949684499</v>
      </c>
      <c r="Q13" s="10" t="s">
        <v>159</v>
      </c>
      <c r="R13" s="28">
        <v>176.60396706899701</v>
      </c>
      <c r="S13" s="10" t="s">
        <v>159</v>
      </c>
    </row>
    <row r="14" spans="1:19" x14ac:dyDescent="0.25">
      <c r="A14" s="12" t="s">
        <v>177</v>
      </c>
      <c r="B14" s="28">
        <v>66.646260417972002</v>
      </c>
      <c r="C14" s="10" t="s">
        <v>159</v>
      </c>
      <c r="D14" s="28">
        <v>107.777977366625</v>
      </c>
      <c r="E14" s="10" t="s">
        <v>159</v>
      </c>
      <c r="F14" s="28">
        <v>493.39575796268701</v>
      </c>
      <c r="G14" s="10" t="s">
        <v>159</v>
      </c>
      <c r="H14" s="28">
        <v>201.06481639738499</v>
      </c>
      <c r="I14" s="10" t="s">
        <v>159</v>
      </c>
      <c r="J14" s="28">
        <v>79.362306255940695</v>
      </c>
      <c r="K14" s="10" t="s">
        <v>159</v>
      </c>
      <c r="L14" s="28">
        <v>247.83873872094</v>
      </c>
      <c r="M14" s="10" t="s">
        <v>159</v>
      </c>
      <c r="N14" s="28">
        <v>250.115800960417</v>
      </c>
      <c r="O14" s="10" t="s">
        <v>159</v>
      </c>
      <c r="P14" s="28">
        <v>203.905211971304</v>
      </c>
      <c r="Q14" s="10" t="s">
        <v>159</v>
      </c>
      <c r="R14" s="28">
        <v>174.01043504866601</v>
      </c>
      <c r="S14" s="10" t="s">
        <v>159</v>
      </c>
    </row>
    <row r="15" spans="1:19" x14ac:dyDescent="0.25">
      <c r="A15" s="12" t="s">
        <v>178</v>
      </c>
      <c r="B15" s="28">
        <v>74.553402402505796</v>
      </c>
      <c r="C15" s="10" t="s">
        <v>159</v>
      </c>
      <c r="D15" s="28">
        <v>108.12970487885801</v>
      </c>
      <c r="E15" s="10" t="s">
        <v>159</v>
      </c>
      <c r="F15" s="28">
        <v>516.00449695607006</v>
      </c>
      <c r="G15" s="10" t="s">
        <v>159</v>
      </c>
      <c r="H15" s="28">
        <v>191.72893235082799</v>
      </c>
      <c r="I15" s="10" t="s">
        <v>159</v>
      </c>
      <c r="J15" s="28">
        <v>85.894998932549996</v>
      </c>
      <c r="K15" s="10" t="s">
        <v>159</v>
      </c>
      <c r="L15" s="28">
        <v>246.94538433812701</v>
      </c>
      <c r="M15" s="10" t="s">
        <v>159</v>
      </c>
      <c r="N15" s="28">
        <v>257.60802045171903</v>
      </c>
      <c r="O15" s="10" t="s">
        <v>159</v>
      </c>
      <c r="P15" s="28">
        <v>173.966630374901</v>
      </c>
      <c r="Q15" s="10" t="s">
        <v>159</v>
      </c>
      <c r="R15" s="28">
        <v>172.32606168990199</v>
      </c>
      <c r="S15" s="10" t="s">
        <v>159</v>
      </c>
    </row>
    <row r="16" spans="1:19" x14ac:dyDescent="0.25">
      <c r="A16" s="12" t="s">
        <v>182</v>
      </c>
      <c r="B16" s="28">
        <v>76.598860178874702</v>
      </c>
      <c r="C16" s="10" t="s">
        <v>159</v>
      </c>
      <c r="D16" s="28">
        <v>109.247460467438</v>
      </c>
      <c r="E16" s="10" t="s">
        <v>159</v>
      </c>
      <c r="F16" s="28">
        <v>569.77636907906299</v>
      </c>
      <c r="G16" s="10" t="s">
        <v>159</v>
      </c>
      <c r="H16" s="28">
        <v>208.467405128747</v>
      </c>
      <c r="I16" s="10" t="s">
        <v>159</v>
      </c>
      <c r="J16" s="28">
        <v>91.732763504430693</v>
      </c>
      <c r="K16" s="10" t="s">
        <v>159</v>
      </c>
      <c r="L16" s="28">
        <v>265.53824071893098</v>
      </c>
      <c r="M16" s="10" t="s">
        <v>159</v>
      </c>
      <c r="N16" s="28">
        <v>257.241291412625</v>
      </c>
      <c r="O16" s="10" t="s">
        <v>159</v>
      </c>
      <c r="P16" s="28">
        <v>192.888882279862</v>
      </c>
      <c r="Q16" s="10" t="s">
        <v>159</v>
      </c>
      <c r="R16" s="28">
        <v>179.26038758531999</v>
      </c>
      <c r="S16" s="10" t="s">
        <v>159</v>
      </c>
    </row>
    <row r="17" spans="1:19" x14ac:dyDescent="0.25">
      <c r="A17" s="12" t="s">
        <v>183</v>
      </c>
      <c r="B17" s="28">
        <v>75.397500464855</v>
      </c>
      <c r="C17" s="10" t="s">
        <v>159</v>
      </c>
      <c r="D17" s="28">
        <v>107.004643163418</v>
      </c>
      <c r="E17" s="10" t="s">
        <v>159</v>
      </c>
      <c r="F17" s="28">
        <v>604.86111111111097</v>
      </c>
      <c r="G17" s="10" t="s">
        <v>159</v>
      </c>
      <c r="H17" s="28">
        <v>188.57909338565099</v>
      </c>
      <c r="I17" s="10" t="s">
        <v>159</v>
      </c>
      <c r="J17" s="28">
        <v>88.997943434552695</v>
      </c>
      <c r="K17" s="10" t="s">
        <v>159</v>
      </c>
      <c r="L17" s="28">
        <v>277.82890688391399</v>
      </c>
      <c r="M17" s="10" t="s">
        <v>159</v>
      </c>
      <c r="N17" s="28">
        <v>242.47380322039001</v>
      </c>
      <c r="O17" s="10" t="s">
        <v>159</v>
      </c>
      <c r="P17" s="28">
        <v>205.59495166591</v>
      </c>
      <c r="Q17" s="10" t="s">
        <v>159</v>
      </c>
      <c r="R17" s="28">
        <v>172.94239606591799</v>
      </c>
      <c r="S17" s="10" t="s">
        <v>159</v>
      </c>
    </row>
    <row r="18" spans="1:19" x14ac:dyDescent="0.25">
      <c r="A18" s="12" t="s">
        <v>184</v>
      </c>
      <c r="B18" s="28">
        <v>73.762787486885898</v>
      </c>
      <c r="C18" s="10" t="s">
        <v>159</v>
      </c>
      <c r="D18" s="28">
        <v>124.422231327451</v>
      </c>
      <c r="E18" s="10" t="s">
        <v>159</v>
      </c>
      <c r="F18" s="28">
        <v>670.71301672441098</v>
      </c>
      <c r="G18" s="10" t="s">
        <v>159</v>
      </c>
      <c r="H18" s="28">
        <v>193.72253901789301</v>
      </c>
      <c r="I18" s="10" t="s">
        <v>159</v>
      </c>
      <c r="J18" s="28">
        <v>104.366759989713</v>
      </c>
      <c r="K18" s="10" t="s">
        <v>159</v>
      </c>
      <c r="L18" s="28">
        <v>269.20337172029002</v>
      </c>
      <c r="M18" s="10" t="s">
        <v>159</v>
      </c>
      <c r="N18" s="28">
        <v>265.924706787594</v>
      </c>
      <c r="O18" s="10" t="s">
        <v>159</v>
      </c>
      <c r="P18" s="28">
        <v>224.59160302738499</v>
      </c>
      <c r="Q18" s="10" t="s">
        <v>159</v>
      </c>
      <c r="R18" s="28">
        <v>189.254114307425</v>
      </c>
      <c r="S18" s="10" t="s">
        <v>159</v>
      </c>
    </row>
    <row r="19" spans="1:19" x14ac:dyDescent="0.25">
      <c r="A19" s="12" t="s">
        <v>185</v>
      </c>
      <c r="B19" s="28">
        <v>69.4853130968974</v>
      </c>
      <c r="C19" s="10" t="s">
        <v>159</v>
      </c>
      <c r="D19" s="28">
        <v>132.35260549574201</v>
      </c>
      <c r="E19" s="10" t="s">
        <v>159</v>
      </c>
      <c r="F19" s="28">
        <v>699.67889694785902</v>
      </c>
      <c r="G19" s="10" t="s">
        <v>159</v>
      </c>
      <c r="H19" s="28">
        <v>171.688308804706</v>
      </c>
      <c r="I19" s="10" t="s">
        <v>159</v>
      </c>
      <c r="J19" s="28">
        <v>108.34601911988599</v>
      </c>
      <c r="K19" s="10" t="s">
        <v>159</v>
      </c>
      <c r="L19" s="28">
        <v>272.41117578828698</v>
      </c>
      <c r="M19" s="10" t="s">
        <v>159</v>
      </c>
      <c r="N19" s="28">
        <v>269.970025634416</v>
      </c>
      <c r="O19" s="10" t="s">
        <v>159</v>
      </c>
      <c r="P19" s="28">
        <v>287.08741023527801</v>
      </c>
      <c r="Q19" s="10" t="s">
        <v>159</v>
      </c>
      <c r="R19" s="28">
        <v>195.64775015407801</v>
      </c>
      <c r="S19" s="10" t="s">
        <v>159</v>
      </c>
    </row>
    <row r="20" spans="1:19" x14ac:dyDescent="0.25">
      <c r="A20" s="12" t="s">
        <v>186</v>
      </c>
      <c r="B20" s="28">
        <v>66.254610371019098</v>
      </c>
      <c r="C20" s="10" t="s">
        <v>159</v>
      </c>
      <c r="D20" s="28">
        <v>133.348089052342</v>
      </c>
      <c r="E20" s="10" t="s">
        <v>159</v>
      </c>
      <c r="F20" s="28">
        <v>691.23726548031198</v>
      </c>
      <c r="G20" s="10" t="s">
        <v>180</v>
      </c>
      <c r="H20" s="28">
        <v>178.09520170827801</v>
      </c>
      <c r="I20" s="10" t="s">
        <v>159</v>
      </c>
      <c r="J20" s="28">
        <v>101.105196863191</v>
      </c>
      <c r="K20" s="10" t="s">
        <v>159</v>
      </c>
      <c r="L20" s="28">
        <v>288.59624914666301</v>
      </c>
      <c r="M20" s="10" t="s">
        <v>159</v>
      </c>
      <c r="N20" s="28">
        <v>273.91179024162</v>
      </c>
      <c r="O20" s="10" t="s">
        <v>159</v>
      </c>
      <c r="P20" s="28">
        <v>298.59199041982401</v>
      </c>
      <c r="Q20" s="10" t="s">
        <v>159</v>
      </c>
      <c r="R20" s="28">
        <v>199.30321075600401</v>
      </c>
      <c r="S20" s="10" t="s">
        <v>159</v>
      </c>
    </row>
    <row r="21" spans="1:19" x14ac:dyDescent="0.25">
      <c r="A21" s="12" t="s">
        <v>188</v>
      </c>
      <c r="B21" s="28">
        <v>69.071987268106795</v>
      </c>
      <c r="C21" s="10" t="s">
        <v>159</v>
      </c>
      <c r="D21" s="28">
        <v>138.97364905185401</v>
      </c>
      <c r="E21" s="10" t="s">
        <v>159</v>
      </c>
      <c r="F21" s="28">
        <v>713.31314776704903</v>
      </c>
      <c r="G21" s="10" t="s">
        <v>159</v>
      </c>
      <c r="H21" s="28">
        <v>179.280533984095</v>
      </c>
      <c r="I21" s="10" t="s">
        <v>159</v>
      </c>
      <c r="J21" s="28">
        <v>107.769803078885</v>
      </c>
      <c r="K21" s="10" t="s">
        <v>159</v>
      </c>
      <c r="L21" s="28">
        <v>296.67344669258898</v>
      </c>
      <c r="M21" s="10" t="s">
        <v>159</v>
      </c>
      <c r="N21" s="28">
        <v>295.84125091520201</v>
      </c>
      <c r="O21" s="10" t="s">
        <v>159</v>
      </c>
      <c r="P21" s="28">
        <v>317.68575219584</v>
      </c>
      <c r="Q21" s="10" t="s">
        <v>159</v>
      </c>
      <c r="R21" s="28">
        <v>210.067479426159</v>
      </c>
      <c r="S21" s="10" t="s">
        <v>159</v>
      </c>
    </row>
    <row r="22" spans="1:19" x14ac:dyDescent="0.25">
      <c r="A22" s="12" t="s">
        <v>189</v>
      </c>
      <c r="B22" s="28">
        <v>70.984072085518093</v>
      </c>
      <c r="C22" s="10" t="s">
        <v>159</v>
      </c>
      <c r="D22" s="28">
        <v>134.35276364509301</v>
      </c>
      <c r="E22" s="10" t="s">
        <v>159</v>
      </c>
      <c r="F22" s="28">
        <v>663.01909630377497</v>
      </c>
      <c r="G22" s="10" t="s">
        <v>159</v>
      </c>
      <c r="H22" s="28">
        <v>166.19146337742799</v>
      </c>
      <c r="I22" s="10" t="s">
        <v>159</v>
      </c>
      <c r="J22" s="28">
        <v>110.87005376592499</v>
      </c>
      <c r="K22" s="10" t="s">
        <v>159</v>
      </c>
      <c r="L22" s="28">
        <v>278.99380798986499</v>
      </c>
      <c r="M22" s="10" t="s">
        <v>159</v>
      </c>
      <c r="N22" s="28">
        <v>313.66077006340703</v>
      </c>
      <c r="O22" s="10" t="s">
        <v>159</v>
      </c>
      <c r="P22" s="28">
        <v>309.32407141547498</v>
      </c>
      <c r="Q22" s="10" t="s">
        <v>159</v>
      </c>
      <c r="R22" s="28">
        <v>209.214381529641</v>
      </c>
      <c r="S22" s="10" t="s">
        <v>159</v>
      </c>
    </row>
    <row r="23" spans="1:19" x14ac:dyDescent="0.25">
      <c r="A23" s="12" t="s">
        <v>190</v>
      </c>
      <c r="B23" s="28">
        <v>67.2257101462001</v>
      </c>
      <c r="C23" s="10" t="s">
        <v>159</v>
      </c>
      <c r="D23" s="28">
        <v>162.72593420052399</v>
      </c>
      <c r="E23" s="10" t="s">
        <v>159</v>
      </c>
      <c r="F23" s="28">
        <v>602.48780966776405</v>
      </c>
      <c r="G23" s="10" t="s">
        <v>159</v>
      </c>
      <c r="H23" s="28">
        <v>168.58528985073301</v>
      </c>
      <c r="I23" s="10" t="s">
        <v>159</v>
      </c>
      <c r="J23" s="28">
        <v>108.796772620376</v>
      </c>
      <c r="K23" s="10" t="s">
        <v>159</v>
      </c>
      <c r="L23" s="28">
        <v>281.550768479559</v>
      </c>
      <c r="M23" s="10" t="s">
        <v>159</v>
      </c>
      <c r="N23" s="28">
        <v>315.20301369011901</v>
      </c>
      <c r="O23" s="10" t="s">
        <v>159</v>
      </c>
      <c r="P23" s="28">
        <v>282.42845275478902</v>
      </c>
      <c r="Q23" s="10" t="s">
        <v>159</v>
      </c>
      <c r="R23" s="28">
        <v>215.90682773039899</v>
      </c>
      <c r="S23" s="10" t="s">
        <v>159</v>
      </c>
    </row>
    <row r="24" spans="1:19" x14ac:dyDescent="0.25">
      <c r="A24" s="12" t="s">
        <v>191</v>
      </c>
      <c r="B24" s="28">
        <v>63.4508470029457</v>
      </c>
      <c r="C24" s="10" t="s">
        <v>159</v>
      </c>
      <c r="D24" s="28">
        <v>169.91601618210399</v>
      </c>
      <c r="E24" s="10" t="s">
        <v>159</v>
      </c>
      <c r="F24" s="28">
        <v>612.72756479528903</v>
      </c>
      <c r="G24" s="10" t="s">
        <v>159</v>
      </c>
      <c r="H24" s="28">
        <v>170.98904100830899</v>
      </c>
      <c r="I24" s="10" t="s">
        <v>159</v>
      </c>
      <c r="J24" s="28">
        <v>113.834920966224</v>
      </c>
      <c r="K24" s="10" t="s">
        <v>159</v>
      </c>
      <c r="L24" s="28">
        <v>268.263339870999</v>
      </c>
      <c r="M24" s="10" t="s">
        <v>159</v>
      </c>
      <c r="N24" s="28">
        <v>350.43328863973397</v>
      </c>
      <c r="O24" s="10" t="s">
        <v>159</v>
      </c>
      <c r="P24" s="28">
        <v>345.08958728554001</v>
      </c>
      <c r="Q24" s="10" t="s">
        <v>159</v>
      </c>
      <c r="R24" s="28">
        <v>234.46698552349699</v>
      </c>
      <c r="S24" s="10" t="s">
        <v>159</v>
      </c>
    </row>
    <row r="25" spans="1:19" x14ac:dyDescent="0.25">
      <c r="A25" s="12" t="s">
        <v>192</v>
      </c>
      <c r="B25" s="28">
        <v>57.628159076114599</v>
      </c>
      <c r="C25" s="10" t="s">
        <v>159</v>
      </c>
      <c r="D25" s="28">
        <v>185.81877403822301</v>
      </c>
      <c r="E25" s="10" t="s">
        <v>159</v>
      </c>
      <c r="F25" s="28">
        <v>583.12559559789702</v>
      </c>
      <c r="G25" s="10" t="s">
        <v>159</v>
      </c>
      <c r="H25" s="28">
        <v>162.432787883093</v>
      </c>
      <c r="I25" s="10" t="s">
        <v>159</v>
      </c>
      <c r="J25" s="28">
        <v>109.93936379808299</v>
      </c>
      <c r="K25" s="10" t="s">
        <v>159</v>
      </c>
      <c r="L25" s="28">
        <v>232.974508814091</v>
      </c>
      <c r="M25" s="10" t="s">
        <v>159</v>
      </c>
      <c r="N25" s="28">
        <v>344.836178570779</v>
      </c>
      <c r="O25" s="10" t="s">
        <v>159</v>
      </c>
      <c r="P25" s="28">
        <v>316.76141244786697</v>
      </c>
      <c r="Q25" s="10" t="s">
        <v>159</v>
      </c>
      <c r="R25" s="28">
        <v>232.35340828505699</v>
      </c>
      <c r="S25" s="10" t="s">
        <v>159</v>
      </c>
    </row>
    <row r="26" spans="1:19" x14ac:dyDescent="0.25">
      <c r="A26" s="12" t="s">
        <v>193</v>
      </c>
      <c r="B26" s="28">
        <v>57.7441950104337</v>
      </c>
      <c r="C26" s="10" t="s">
        <v>159</v>
      </c>
      <c r="D26" s="28">
        <v>197.399806042991</v>
      </c>
      <c r="E26" s="10" t="s">
        <v>159</v>
      </c>
      <c r="F26" s="28">
        <v>569.39808299597996</v>
      </c>
      <c r="G26" s="10" t="s">
        <v>159</v>
      </c>
      <c r="H26" s="28">
        <v>155.79457903694799</v>
      </c>
      <c r="I26" s="10" t="s">
        <v>159</v>
      </c>
      <c r="J26" s="28">
        <v>113.484489902459</v>
      </c>
      <c r="K26" s="10" t="s">
        <v>159</v>
      </c>
      <c r="L26" s="28">
        <v>227.00960762595901</v>
      </c>
      <c r="M26" s="10" t="s">
        <v>159</v>
      </c>
      <c r="N26" s="28">
        <v>341.98054092716501</v>
      </c>
      <c r="O26" s="10" t="s">
        <v>159</v>
      </c>
      <c r="P26" s="28">
        <v>401.72023309931399</v>
      </c>
      <c r="Q26" s="10" t="s">
        <v>159</v>
      </c>
      <c r="R26" s="28">
        <v>243.351605394541</v>
      </c>
      <c r="S26" s="10" t="s">
        <v>159</v>
      </c>
    </row>
    <row r="27" spans="1:19" x14ac:dyDescent="0.25">
      <c r="A27" s="12" t="s">
        <v>194</v>
      </c>
      <c r="B27" s="28">
        <v>55.118058692222597</v>
      </c>
      <c r="C27" s="10" t="s">
        <v>159</v>
      </c>
      <c r="D27" s="28">
        <v>241.72304843122501</v>
      </c>
      <c r="E27" s="10" t="s">
        <v>159</v>
      </c>
      <c r="F27" s="28">
        <v>580.78104473374503</v>
      </c>
      <c r="G27" s="10" t="s">
        <v>159</v>
      </c>
      <c r="H27" s="28">
        <v>190.294035802195</v>
      </c>
      <c r="I27" s="10" t="s">
        <v>159</v>
      </c>
      <c r="J27" s="28">
        <v>114.290283310078</v>
      </c>
      <c r="K27" s="10" t="s">
        <v>159</v>
      </c>
      <c r="L27" s="28">
        <v>230.726965552986</v>
      </c>
      <c r="M27" s="10" t="s">
        <v>159</v>
      </c>
      <c r="N27" s="28">
        <v>400.78342873246999</v>
      </c>
      <c r="O27" s="10" t="s">
        <v>159</v>
      </c>
      <c r="P27" s="28">
        <v>428.39157963793298</v>
      </c>
      <c r="Q27" s="10" t="s">
        <v>159</v>
      </c>
      <c r="R27" s="28">
        <v>282.49492217591899</v>
      </c>
      <c r="S27" s="10" t="s">
        <v>159</v>
      </c>
    </row>
    <row r="28" spans="1:19" x14ac:dyDescent="0.25">
      <c r="A28" s="12" t="s">
        <v>196</v>
      </c>
      <c r="B28" s="28">
        <v>68.695256457466698</v>
      </c>
      <c r="C28" s="10" t="s">
        <v>159</v>
      </c>
      <c r="D28" s="28">
        <v>253.11908583796699</v>
      </c>
      <c r="E28" s="10" t="s">
        <v>159</v>
      </c>
      <c r="F28" s="28">
        <v>557.72277742649806</v>
      </c>
      <c r="G28" s="10" t="s">
        <v>159</v>
      </c>
      <c r="H28" s="28">
        <v>190.737631127832</v>
      </c>
      <c r="I28" s="10" t="s">
        <v>159</v>
      </c>
      <c r="J28" s="28">
        <v>132.77678808535299</v>
      </c>
      <c r="K28" s="10" t="s">
        <v>159</v>
      </c>
      <c r="L28" s="28">
        <v>222.43655715027</v>
      </c>
      <c r="M28" s="10" t="s">
        <v>159</v>
      </c>
      <c r="N28" s="28">
        <v>388.92881972522599</v>
      </c>
      <c r="O28" s="10" t="s">
        <v>159</v>
      </c>
      <c r="P28" s="28">
        <v>378.15280892347499</v>
      </c>
      <c r="Q28" s="10" t="s">
        <v>159</v>
      </c>
      <c r="R28" s="28">
        <v>279.24052890012899</v>
      </c>
      <c r="S28" s="10" t="s">
        <v>159</v>
      </c>
    </row>
    <row r="29" spans="1:19" x14ac:dyDescent="0.25">
      <c r="A29" s="12" t="s">
        <v>197</v>
      </c>
      <c r="B29" s="28">
        <v>108.740558525317</v>
      </c>
      <c r="C29" s="10" t="s">
        <v>159</v>
      </c>
      <c r="D29" s="28">
        <v>254.57698899147701</v>
      </c>
      <c r="E29" s="10" t="s">
        <v>159</v>
      </c>
      <c r="F29" s="28">
        <v>528.56534894858305</v>
      </c>
      <c r="G29" s="10" t="s">
        <v>159</v>
      </c>
      <c r="H29" s="28">
        <v>191.338030324231</v>
      </c>
      <c r="I29" s="10" t="s">
        <v>159</v>
      </c>
      <c r="J29" s="28">
        <v>100.238942309647</v>
      </c>
      <c r="K29" s="10" t="s">
        <v>159</v>
      </c>
      <c r="L29" s="28">
        <v>206.95202387028399</v>
      </c>
      <c r="M29" s="10" t="s">
        <v>159</v>
      </c>
      <c r="N29" s="28">
        <v>318.87526610841701</v>
      </c>
      <c r="O29" s="10" t="s">
        <v>159</v>
      </c>
      <c r="P29" s="28">
        <v>315.54880172575599</v>
      </c>
      <c r="Q29" s="10" t="s">
        <v>187</v>
      </c>
      <c r="R29" s="28">
        <v>253.128596759939</v>
      </c>
      <c r="S29" s="10" t="s">
        <v>159</v>
      </c>
    </row>
    <row r="30" spans="1:19" x14ac:dyDescent="0.25">
      <c r="A30" s="12" t="s">
        <v>199</v>
      </c>
      <c r="B30" s="28">
        <v>76.533283499335099</v>
      </c>
      <c r="C30" s="10" t="s">
        <v>159</v>
      </c>
      <c r="D30" s="28">
        <v>255.193066830916</v>
      </c>
      <c r="E30" s="10" t="s">
        <v>159</v>
      </c>
      <c r="F30" s="28">
        <v>522.51695480345404</v>
      </c>
      <c r="G30" s="10" t="s">
        <v>159</v>
      </c>
      <c r="H30" s="28">
        <v>211.52872666374901</v>
      </c>
      <c r="I30" s="10" t="s">
        <v>159</v>
      </c>
      <c r="J30" s="28">
        <v>132.28721994229701</v>
      </c>
      <c r="K30" s="10" t="s">
        <v>159</v>
      </c>
      <c r="L30" s="28">
        <v>196.47926183611401</v>
      </c>
      <c r="M30" s="10" t="s">
        <v>159</v>
      </c>
      <c r="N30" s="28">
        <v>354.63784069961201</v>
      </c>
      <c r="O30" s="10" t="s">
        <v>159</v>
      </c>
      <c r="P30" s="28">
        <v>283.45077063039997</v>
      </c>
      <c r="Q30" s="10" t="s">
        <v>159</v>
      </c>
      <c r="R30" s="28">
        <v>264.84258417987797</v>
      </c>
      <c r="S30" s="10" t="s">
        <v>159</v>
      </c>
    </row>
    <row r="31" spans="1:19" x14ac:dyDescent="0.25">
      <c r="A31" s="12" t="s">
        <v>200</v>
      </c>
      <c r="B31" s="28">
        <v>77.971809771377593</v>
      </c>
      <c r="C31" s="10" t="s">
        <v>159</v>
      </c>
      <c r="D31" s="28">
        <v>224.10781340049701</v>
      </c>
      <c r="E31" s="10" t="s">
        <v>159</v>
      </c>
      <c r="F31" s="28">
        <v>501.357770489313</v>
      </c>
      <c r="G31" s="10" t="s">
        <v>159</v>
      </c>
      <c r="H31" s="28">
        <v>236.339779384032</v>
      </c>
      <c r="I31" s="10" t="s">
        <v>159</v>
      </c>
      <c r="J31" s="28">
        <v>91.769579231458806</v>
      </c>
      <c r="K31" s="10" t="s">
        <v>201</v>
      </c>
      <c r="L31" s="28">
        <v>193.46758263915601</v>
      </c>
      <c r="M31" s="10" t="s">
        <v>159</v>
      </c>
      <c r="N31" s="28">
        <v>328.06025598828302</v>
      </c>
      <c r="O31" s="10" t="s">
        <v>159</v>
      </c>
      <c r="P31" s="28">
        <v>265.61743335375797</v>
      </c>
      <c r="Q31" s="10" t="s">
        <v>159</v>
      </c>
      <c r="R31" s="28">
        <v>248.09844294977501</v>
      </c>
      <c r="S31" s="10" t="s">
        <v>201</v>
      </c>
    </row>
    <row r="32" spans="1:19" x14ac:dyDescent="0.25">
      <c r="A32" s="15" t="s">
        <v>203</v>
      </c>
      <c r="B32" s="29">
        <v>55.274466731487102</v>
      </c>
      <c r="C32" s="14" t="s">
        <v>159</v>
      </c>
      <c r="D32" s="29">
        <v>164.96222948085801</v>
      </c>
      <c r="E32" s="14" t="s">
        <v>159</v>
      </c>
      <c r="F32" s="29">
        <v>394.21987257692803</v>
      </c>
      <c r="G32" s="14" t="s">
        <v>159</v>
      </c>
      <c r="H32" s="29">
        <v>145.63128550389399</v>
      </c>
      <c r="I32" s="14" t="s">
        <v>159</v>
      </c>
      <c r="J32" s="29">
        <v>81.267528273180602</v>
      </c>
      <c r="K32" s="14" t="s">
        <v>159</v>
      </c>
      <c r="L32" s="29">
        <v>143.13054595967299</v>
      </c>
      <c r="M32" s="14" t="s">
        <v>159</v>
      </c>
      <c r="N32" s="29">
        <v>236.72326922555499</v>
      </c>
      <c r="O32" s="14" t="s">
        <v>159</v>
      </c>
      <c r="P32" s="29">
        <v>191.89897439434199</v>
      </c>
      <c r="Q32" s="14" t="s">
        <v>159</v>
      </c>
      <c r="R32" s="29">
        <v>176.63652069336999</v>
      </c>
      <c r="S32" s="14" t="s">
        <v>159</v>
      </c>
    </row>
    <row r="34" spans="1:2" x14ac:dyDescent="0.25">
      <c r="A34" s="16" t="s">
        <v>204</v>
      </c>
      <c r="B34" s="16" t="s">
        <v>218</v>
      </c>
    </row>
    <row r="36" spans="1:2" x14ac:dyDescent="0.25">
      <c r="B36" s="16" t="s">
        <v>219</v>
      </c>
    </row>
    <row r="37" spans="1:2" x14ac:dyDescent="0.25">
      <c r="B37" s="16" t="s">
        <v>220</v>
      </c>
    </row>
    <row r="39" spans="1:2" x14ac:dyDescent="0.25">
      <c r="B39" s="16" t="s">
        <v>211</v>
      </c>
    </row>
    <row r="42" spans="1:2" x14ac:dyDescent="0.25">
      <c r="A42" s="17" t="str">
        <f>HYPERLINK("#'CASINO 6'!A2", "&lt;&lt;&lt; Previous table")</f>
        <v>&lt;&lt;&lt; Previous table</v>
      </c>
    </row>
    <row r="43" spans="1:2" x14ac:dyDescent="0.25">
      <c r="A43" s="17" t="str">
        <f>HYPERLINK("#'CASINO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S45"/>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HYPERLINK("#'INDEX'!B93", "Link to index")</f>
        <v>Link to index</v>
      </c>
    </row>
    <row r="2" spans="1:19" ht="15.75" customHeight="1" x14ac:dyDescent="0.25">
      <c r="A2" s="287" t="s">
        <v>397</v>
      </c>
      <c r="B2" s="286"/>
      <c r="C2" s="286"/>
      <c r="D2" s="286"/>
      <c r="E2" s="286"/>
      <c r="F2" s="286"/>
      <c r="G2" s="286"/>
      <c r="H2" s="286"/>
      <c r="I2" s="286"/>
      <c r="J2" s="286"/>
      <c r="K2" s="286"/>
      <c r="L2" s="286"/>
      <c r="M2" s="286"/>
      <c r="N2" s="286"/>
      <c r="O2" s="286"/>
      <c r="P2" s="286"/>
      <c r="Q2" s="286"/>
      <c r="R2" s="286"/>
      <c r="S2" s="286"/>
    </row>
    <row r="3" spans="1:19" ht="15.75" customHeight="1" x14ac:dyDescent="0.25">
      <c r="A3" s="287" t="s">
        <v>111</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190">
        <v>2.55289591311133</v>
      </c>
      <c r="C7" s="10" t="s">
        <v>159</v>
      </c>
      <c r="D7" s="190">
        <v>0</v>
      </c>
      <c r="E7" s="10" t="s">
        <v>241</v>
      </c>
      <c r="F7" s="190">
        <v>0</v>
      </c>
      <c r="G7" s="10" t="s">
        <v>241</v>
      </c>
      <c r="H7" s="190">
        <v>1.5048816086741801</v>
      </c>
      <c r="I7" s="10" t="s">
        <v>159</v>
      </c>
      <c r="J7" s="190">
        <v>0</v>
      </c>
      <c r="K7" s="10" t="s">
        <v>241</v>
      </c>
      <c r="L7" s="190">
        <v>3.4042626912732201</v>
      </c>
      <c r="M7" s="10" t="s">
        <v>159</v>
      </c>
      <c r="N7" s="190">
        <v>2.09334627059047</v>
      </c>
      <c r="O7" s="10" t="s">
        <v>159</v>
      </c>
      <c r="P7" s="190">
        <v>0.420080149383047</v>
      </c>
      <c r="Q7" s="10" t="s">
        <v>159</v>
      </c>
      <c r="R7" s="190">
        <v>0.96596705968813501</v>
      </c>
      <c r="S7" s="10" t="s">
        <v>159</v>
      </c>
    </row>
    <row r="8" spans="1:19" x14ac:dyDescent="0.25">
      <c r="A8" s="12" t="s">
        <v>171</v>
      </c>
      <c r="B8" s="190">
        <v>2.8170263735776202</v>
      </c>
      <c r="C8" s="10" t="s">
        <v>159</v>
      </c>
      <c r="D8" s="190">
        <v>0</v>
      </c>
      <c r="E8" s="10" t="s">
        <v>241</v>
      </c>
      <c r="F8" s="190">
        <v>0</v>
      </c>
      <c r="G8" s="10" t="s">
        <v>241</v>
      </c>
      <c r="H8" s="190">
        <v>1.60125938572513</v>
      </c>
      <c r="I8" s="10" t="s">
        <v>159</v>
      </c>
      <c r="J8" s="190">
        <v>0</v>
      </c>
      <c r="K8" s="10" t="s">
        <v>241</v>
      </c>
      <c r="L8" s="190">
        <v>2.8698571541541802</v>
      </c>
      <c r="M8" s="10" t="s">
        <v>159</v>
      </c>
      <c r="N8" s="190">
        <v>2.0285343426231099</v>
      </c>
      <c r="O8" s="10" t="s">
        <v>159</v>
      </c>
      <c r="P8" s="190">
        <v>0.36137606397602501</v>
      </c>
      <c r="Q8" s="10" t="s">
        <v>159</v>
      </c>
      <c r="R8" s="190">
        <v>0.95163607631435498</v>
      </c>
      <c r="S8" s="10" t="s">
        <v>159</v>
      </c>
    </row>
    <row r="9" spans="1:19" x14ac:dyDescent="0.25">
      <c r="A9" s="12" t="s">
        <v>172</v>
      </c>
      <c r="B9" s="190">
        <v>3.02441889516663</v>
      </c>
      <c r="C9" s="10" t="s">
        <v>159</v>
      </c>
      <c r="D9" s="190">
        <v>0</v>
      </c>
      <c r="E9" s="10" t="s">
        <v>241</v>
      </c>
      <c r="F9" s="190">
        <v>0</v>
      </c>
      <c r="G9" s="10" t="s">
        <v>241</v>
      </c>
      <c r="H9" s="190">
        <v>1.4545558286159099</v>
      </c>
      <c r="I9" s="10" t="s">
        <v>159</v>
      </c>
      <c r="J9" s="190">
        <v>0</v>
      </c>
      <c r="K9" s="10" t="s">
        <v>241</v>
      </c>
      <c r="L9" s="190">
        <v>2.8434171453467698</v>
      </c>
      <c r="M9" s="10" t="s">
        <v>159</v>
      </c>
      <c r="N9" s="190">
        <v>1.20937188740429</v>
      </c>
      <c r="O9" s="10" t="s">
        <v>159</v>
      </c>
      <c r="P9" s="190">
        <v>0.38901646340556501</v>
      </c>
      <c r="Q9" s="10" t="s">
        <v>159</v>
      </c>
      <c r="R9" s="190">
        <v>0.72494623303236305</v>
      </c>
      <c r="S9" s="10" t="s">
        <v>159</v>
      </c>
    </row>
    <row r="10" spans="1:19" x14ac:dyDescent="0.25">
      <c r="A10" s="12" t="s">
        <v>173</v>
      </c>
      <c r="B10" s="190">
        <v>3.7528102591309001</v>
      </c>
      <c r="C10" s="10" t="s">
        <v>159</v>
      </c>
      <c r="D10" s="190">
        <v>0</v>
      </c>
      <c r="E10" s="10" t="s">
        <v>241</v>
      </c>
      <c r="F10" s="190">
        <v>0</v>
      </c>
      <c r="G10" s="10" t="s">
        <v>241</v>
      </c>
      <c r="H10" s="190">
        <v>1.15181272286324</v>
      </c>
      <c r="I10" s="10" t="s">
        <v>159</v>
      </c>
      <c r="J10" s="190">
        <v>0</v>
      </c>
      <c r="K10" s="10" t="s">
        <v>241</v>
      </c>
      <c r="L10" s="190">
        <v>2.4233442150167201</v>
      </c>
      <c r="M10" s="10" t="s">
        <v>159</v>
      </c>
      <c r="N10" s="190">
        <v>0.30585773943667</v>
      </c>
      <c r="O10" s="10" t="s">
        <v>159</v>
      </c>
      <c r="P10" s="190">
        <v>0.37414801819407001</v>
      </c>
      <c r="Q10" s="10" t="s">
        <v>159</v>
      </c>
      <c r="R10" s="190">
        <v>0.44411910894220802</v>
      </c>
      <c r="S10" s="10" t="s">
        <v>159</v>
      </c>
    </row>
    <row r="11" spans="1:19" x14ac:dyDescent="0.25">
      <c r="A11" s="12" t="s">
        <v>174</v>
      </c>
      <c r="B11" s="190">
        <v>3.9162271669969599</v>
      </c>
      <c r="C11" s="10" t="s">
        <v>159</v>
      </c>
      <c r="D11" s="190">
        <v>0</v>
      </c>
      <c r="E11" s="10" t="s">
        <v>241</v>
      </c>
      <c r="F11" s="190">
        <v>0</v>
      </c>
      <c r="G11" s="10" t="s">
        <v>241</v>
      </c>
      <c r="H11" s="190">
        <v>1.1686573585308699</v>
      </c>
      <c r="I11" s="10" t="s">
        <v>159</v>
      </c>
      <c r="J11" s="190">
        <v>0</v>
      </c>
      <c r="K11" s="10" t="s">
        <v>241</v>
      </c>
      <c r="L11" s="190">
        <v>2.1192854980320899</v>
      </c>
      <c r="M11" s="10" t="s">
        <v>159</v>
      </c>
      <c r="N11" s="190">
        <v>9.5489097875324697E-2</v>
      </c>
      <c r="O11" s="10" t="s">
        <v>159</v>
      </c>
      <c r="P11" s="190">
        <v>0.37860937877920198</v>
      </c>
      <c r="Q11" s="10" t="s">
        <v>159</v>
      </c>
      <c r="R11" s="190">
        <v>0.39024667466603302</v>
      </c>
      <c r="S11" s="10" t="s">
        <v>159</v>
      </c>
    </row>
    <row r="12" spans="1:19" x14ac:dyDescent="0.25">
      <c r="A12" s="12" t="s">
        <v>175</v>
      </c>
      <c r="B12" s="190">
        <v>8.47664569447128</v>
      </c>
      <c r="C12" s="10" t="s">
        <v>159</v>
      </c>
      <c r="D12" s="190">
        <v>0</v>
      </c>
      <c r="E12" s="10" t="s">
        <v>241</v>
      </c>
      <c r="F12" s="190">
        <v>0</v>
      </c>
      <c r="G12" s="10" t="s">
        <v>241</v>
      </c>
      <c r="H12" s="190">
        <v>0.14799455751951801</v>
      </c>
      <c r="I12" s="10" t="s">
        <v>159</v>
      </c>
      <c r="J12" s="190">
        <v>0</v>
      </c>
      <c r="K12" s="10" t="s">
        <v>241</v>
      </c>
      <c r="L12" s="190">
        <v>1.84803502898204</v>
      </c>
      <c r="M12" s="10" t="s">
        <v>159</v>
      </c>
      <c r="N12" s="190">
        <v>0.105033667949329</v>
      </c>
      <c r="O12" s="10" t="s">
        <v>159</v>
      </c>
      <c r="P12" s="190">
        <v>0.35861081688796698</v>
      </c>
      <c r="Q12" s="10" t="s">
        <v>159</v>
      </c>
      <c r="R12" s="190">
        <v>0.27440637148869801</v>
      </c>
      <c r="S12" s="10" t="s">
        <v>159</v>
      </c>
    </row>
    <row r="13" spans="1:19" x14ac:dyDescent="0.25">
      <c r="A13" s="12" t="s">
        <v>176</v>
      </c>
      <c r="B13" s="190">
        <v>6.0364148291109796</v>
      </c>
      <c r="C13" s="10" t="s">
        <v>159</v>
      </c>
      <c r="D13" s="190">
        <v>0</v>
      </c>
      <c r="E13" s="10" t="s">
        <v>241</v>
      </c>
      <c r="F13" s="190">
        <v>0</v>
      </c>
      <c r="G13" s="10" t="s">
        <v>241</v>
      </c>
      <c r="H13" s="190">
        <v>1.6345577437933401E-2</v>
      </c>
      <c r="I13" s="10" t="s">
        <v>159</v>
      </c>
      <c r="J13" s="190">
        <v>0</v>
      </c>
      <c r="K13" s="10" t="s">
        <v>241</v>
      </c>
      <c r="L13" s="190">
        <v>1.1484376993815499</v>
      </c>
      <c r="M13" s="10" t="s">
        <v>159</v>
      </c>
      <c r="N13" s="190">
        <v>0.108591675946846</v>
      </c>
      <c r="O13" s="10" t="s">
        <v>159</v>
      </c>
      <c r="P13" s="190">
        <v>0.35901039672781598</v>
      </c>
      <c r="Q13" s="10" t="s">
        <v>159</v>
      </c>
      <c r="R13" s="190">
        <v>0.19359414473537101</v>
      </c>
      <c r="S13" s="10" t="s">
        <v>159</v>
      </c>
    </row>
    <row r="14" spans="1:19" x14ac:dyDescent="0.25">
      <c r="A14" s="12" t="s">
        <v>177</v>
      </c>
      <c r="B14" s="190">
        <v>5.6986846186873299</v>
      </c>
      <c r="C14" s="10" t="s">
        <v>159</v>
      </c>
      <c r="D14" s="190">
        <v>0</v>
      </c>
      <c r="E14" s="10" t="s">
        <v>241</v>
      </c>
      <c r="F14" s="190">
        <v>0</v>
      </c>
      <c r="G14" s="10" t="s">
        <v>241</v>
      </c>
      <c r="H14" s="190">
        <v>0</v>
      </c>
      <c r="I14" s="10" t="s">
        <v>379</v>
      </c>
      <c r="J14" s="190">
        <v>0</v>
      </c>
      <c r="K14" s="10" t="s">
        <v>241</v>
      </c>
      <c r="L14" s="190">
        <v>0.69149071285636499</v>
      </c>
      <c r="M14" s="10" t="s">
        <v>159</v>
      </c>
      <c r="N14" s="190">
        <v>9.9091310721391601E-2</v>
      </c>
      <c r="O14" s="10" t="s">
        <v>159</v>
      </c>
      <c r="P14" s="190">
        <v>0.33697562974068601</v>
      </c>
      <c r="Q14" s="10" t="s">
        <v>159</v>
      </c>
      <c r="R14" s="190">
        <v>0.169334610424177</v>
      </c>
      <c r="S14" s="10" t="s">
        <v>181</v>
      </c>
    </row>
    <row r="15" spans="1:19" x14ac:dyDescent="0.25">
      <c r="A15" s="12" t="s">
        <v>178</v>
      </c>
      <c r="B15" s="190">
        <v>5.9809556975993203</v>
      </c>
      <c r="C15" s="10" t="s">
        <v>159</v>
      </c>
      <c r="D15" s="190">
        <v>0</v>
      </c>
      <c r="E15" s="10" t="s">
        <v>241</v>
      </c>
      <c r="F15" s="190">
        <v>0</v>
      </c>
      <c r="G15" s="10" t="s">
        <v>241</v>
      </c>
      <c r="H15" s="190">
        <v>0</v>
      </c>
      <c r="I15" s="10" t="s">
        <v>179</v>
      </c>
      <c r="J15" s="190">
        <v>0</v>
      </c>
      <c r="K15" s="10" t="s">
        <v>241</v>
      </c>
      <c r="L15" s="190">
        <v>0.76278076898360203</v>
      </c>
      <c r="M15" s="10" t="s">
        <v>159</v>
      </c>
      <c r="N15" s="190">
        <v>0.109891448361169</v>
      </c>
      <c r="O15" s="10" t="s">
        <v>159</v>
      </c>
      <c r="P15" s="190">
        <v>0.330821337907517</v>
      </c>
      <c r="Q15" s="10" t="s">
        <v>159</v>
      </c>
      <c r="R15" s="190">
        <v>0.17780887279086599</v>
      </c>
      <c r="S15" s="10" t="s">
        <v>181</v>
      </c>
    </row>
    <row r="16" spans="1:19" x14ac:dyDescent="0.25">
      <c r="A16" s="12" t="s">
        <v>182</v>
      </c>
      <c r="B16" s="190">
        <v>6.72530470911357</v>
      </c>
      <c r="C16" s="10" t="s">
        <v>159</v>
      </c>
      <c r="D16" s="190">
        <v>0</v>
      </c>
      <c r="E16" s="10" t="s">
        <v>241</v>
      </c>
      <c r="F16" s="190">
        <v>0</v>
      </c>
      <c r="G16" s="10" t="s">
        <v>241</v>
      </c>
      <c r="H16" s="190">
        <v>0</v>
      </c>
      <c r="I16" s="10" t="s">
        <v>179</v>
      </c>
      <c r="J16" s="190">
        <v>0</v>
      </c>
      <c r="K16" s="10" t="s">
        <v>241</v>
      </c>
      <c r="L16" s="190">
        <v>0.77964976369449301</v>
      </c>
      <c r="M16" s="10" t="s">
        <v>159</v>
      </c>
      <c r="N16" s="190">
        <v>0.104363585649874</v>
      </c>
      <c r="O16" s="10" t="s">
        <v>159</v>
      </c>
      <c r="P16" s="190">
        <v>0.32376721745395898</v>
      </c>
      <c r="Q16" s="10" t="s">
        <v>159</v>
      </c>
      <c r="R16" s="190">
        <v>0.18839411170680601</v>
      </c>
      <c r="S16" s="10" t="s">
        <v>181</v>
      </c>
    </row>
    <row r="17" spans="1:19" x14ac:dyDescent="0.25">
      <c r="A17" s="12" t="s">
        <v>183</v>
      </c>
      <c r="B17" s="190">
        <v>6.5040135777217696</v>
      </c>
      <c r="C17" s="10" t="s">
        <v>159</v>
      </c>
      <c r="D17" s="190">
        <v>0</v>
      </c>
      <c r="E17" s="10" t="s">
        <v>241</v>
      </c>
      <c r="F17" s="190">
        <v>0</v>
      </c>
      <c r="G17" s="10" t="s">
        <v>241</v>
      </c>
      <c r="H17" s="190">
        <v>0</v>
      </c>
      <c r="I17" s="10" t="s">
        <v>179</v>
      </c>
      <c r="J17" s="190">
        <v>0</v>
      </c>
      <c r="K17" s="10" t="s">
        <v>241</v>
      </c>
      <c r="L17" s="190">
        <v>0.14431114572158299</v>
      </c>
      <c r="M17" s="10" t="s">
        <v>159</v>
      </c>
      <c r="N17" s="190">
        <v>0.10919161892493399</v>
      </c>
      <c r="O17" s="10" t="s">
        <v>159</v>
      </c>
      <c r="P17" s="190">
        <v>0.31248559066576997</v>
      </c>
      <c r="Q17" s="10" t="s">
        <v>159</v>
      </c>
      <c r="R17" s="190">
        <v>0.16929678030360801</v>
      </c>
      <c r="S17" s="10" t="s">
        <v>181</v>
      </c>
    </row>
    <row r="18" spans="1:19" x14ac:dyDescent="0.25">
      <c r="A18" s="12" t="s">
        <v>184</v>
      </c>
      <c r="B18" s="190">
        <v>0</v>
      </c>
      <c r="C18" s="10" t="s">
        <v>241</v>
      </c>
      <c r="D18" s="190">
        <v>0</v>
      </c>
      <c r="E18" s="10" t="s">
        <v>241</v>
      </c>
      <c r="F18" s="190">
        <v>0</v>
      </c>
      <c r="G18" s="10" t="s">
        <v>241</v>
      </c>
      <c r="H18" s="190">
        <v>0</v>
      </c>
      <c r="I18" s="10" t="s">
        <v>179</v>
      </c>
      <c r="J18" s="190">
        <v>0</v>
      </c>
      <c r="K18" s="10" t="s">
        <v>241</v>
      </c>
      <c r="L18" s="190">
        <v>5.6663033037246499E-2</v>
      </c>
      <c r="M18" s="10" t="s">
        <v>159</v>
      </c>
      <c r="N18" s="190">
        <v>0.29462989126396499</v>
      </c>
      <c r="O18" s="10" t="s">
        <v>159</v>
      </c>
      <c r="P18" s="190">
        <v>0.30680758581755901</v>
      </c>
      <c r="Q18" s="10" t="s">
        <v>159</v>
      </c>
      <c r="R18" s="190">
        <v>0.10529683086236601</v>
      </c>
      <c r="S18" s="10" t="s">
        <v>181</v>
      </c>
    </row>
    <row r="19" spans="1:19" x14ac:dyDescent="0.25">
      <c r="A19" s="12" t="s">
        <v>185</v>
      </c>
      <c r="B19" s="190">
        <v>0</v>
      </c>
      <c r="C19" s="10" t="s">
        <v>241</v>
      </c>
      <c r="D19" s="190">
        <v>0</v>
      </c>
      <c r="E19" s="10" t="s">
        <v>241</v>
      </c>
      <c r="F19" s="190">
        <v>0</v>
      </c>
      <c r="G19" s="10" t="s">
        <v>241</v>
      </c>
      <c r="H19" s="190">
        <v>0</v>
      </c>
      <c r="I19" s="10" t="s">
        <v>179</v>
      </c>
      <c r="J19" s="190">
        <v>0</v>
      </c>
      <c r="K19" s="10" t="s">
        <v>241</v>
      </c>
      <c r="L19" s="190">
        <v>0</v>
      </c>
      <c r="M19" s="10" t="s">
        <v>284</v>
      </c>
      <c r="N19" s="190">
        <v>0.30110306630912098</v>
      </c>
      <c r="O19" s="10" t="s">
        <v>159</v>
      </c>
      <c r="P19" s="190">
        <v>0.33714747255052402</v>
      </c>
      <c r="Q19" s="10" t="s">
        <v>159</v>
      </c>
      <c r="R19" s="190">
        <v>0.108880439575129</v>
      </c>
      <c r="S19" s="10" t="s">
        <v>181</v>
      </c>
    </row>
    <row r="20" spans="1:19" x14ac:dyDescent="0.25">
      <c r="A20" s="12" t="s">
        <v>186</v>
      </c>
      <c r="B20" s="190">
        <v>0</v>
      </c>
      <c r="C20" s="10" t="s">
        <v>241</v>
      </c>
      <c r="D20" s="190">
        <v>0</v>
      </c>
      <c r="E20" s="10" t="s">
        <v>241</v>
      </c>
      <c r="F20" s="190">
        <v>0</v>
      </c>
      <c r="G20" s="10" t="s">
        <v>241</v>
      </c>
      <c r="H20" s="190">
        <v>0</v>
      </c>
      <c r="I20" s="10" t="s">
        <v>179</v>
      </c>
      <c r="J20" s="190">
        <v>0</v>
      </c>
      <c r="K20" s="10" t="s">
        <v>241</v>
      </c>
      <c r="L20" s="190">
        <v>0</v>
      </c>
      <c r="M20" s="10" t="s">
        <v>241</v>
      </c>
      <c r="N20" s="190">
        <v>0.32455476930124699</v>
      </c>
      <c r="O20" s="10" t="s">
        <v>159</v>
      </c>
      <c r="P20" s="190">
        <v>0.35680015966960699</v>
      </c>
      <c r="Q20" s="10" t="s">
        <v>159</v>
      </c>
      <c r="R20" s="190">
        <v>0.11706475459245599</v>
      </c>
      <c r="S20" s="10" t="s">
        <v>181</v>
      </c>
    </row>
    <row r="21" spans="1:19" x14ac:dyDescent="0.25">
      <c r="A21" s="12" t="s">
        <v>188</v>
      </c>
      <c r="B21" s="190">
        <v>0</v>
      </c>
      <c r="C21" s="10" t="s">
        <v>241</v>
      </c>
      <c r="D21" s="190">
        <v>0</v>
      </c>
      <c r="E21" s="10" t="s">
        <v>241</v>
      </c>
      <c r="F21" s="190">
        <v>0</v>
      </c>
      <c r="G21" s="10" t="s">
        <v>241</v>
      </c>
      <c r="H21" s="190">
        <v>0</v>
      </c>
      <c r="I21" s="10" t="s">
        <v>179</v>
      </c>
      <c r="J21" s="190">
        <v>0</v>
      </c>
      <c r="K21" s="10" t="s">
        <v>241</v>
      </c>
      <c r="L21" s="190">
        <v>0</v>
      </c>
      <c r="M21" s="10" t="s">
        <v>241</v>
      </c>
      <c r="N21" s="190">
        <v>0.31447724532503502</v>
      </c>
      <c r="O21" s="10" t="s">
        <v>159</v>
      </c>
      <c r="P21" s="190">
        <v>0.378762018124772</v>
      </c>
      <c r="Q21" s="10" t="s">
        <v>159</v>
      </c>
      <c r="R21" s="190">
        <v>0.117258465531941</v>
      </c>
      <c r="S21" s="10" t="s">
        <v>181</v>
      </c>
    </row>
    <row r="22" spans="1:19" x14ac:dyDescent="0.25">
      <c r="A22" s="12" t="s">
        <v>189</v>
      </c>
      <c r="B22" s="190">
        <v>0</v>
      </c>
      <c r="C22" s="10" t="s">
        <v>241</v>
      </c>
      <c r="D22" s="190">
        <v>0</v>
      </c>
      <c r="E22" s="10" t="s">
        <v>241</v>
      </c>
      <c r="F22" s="190">
        <v>0</v>
      </c>
      <c r="G22" s="10" t="s">
        <v>241</v>
      </c>
      <c r="H22" s="190">
        <v>0</v>
      </c>
      <c r="I22" s="10" t="s">
        <v>179</v>
      </c>
      <c r="J22" s="190">
        <v>0</v>
      </c>
      <c r="K22" s="10" t="s">
        <v>241</v>
      </c>
      <c r="L22" s="190">
        <v>0</v>
      </c>
      <c r="M22" s="10" t="s">
        <v>241</v>
      </c>
      <c r="N22" s="190">
        <v>0.281329476616685</v>
      </c>
      <c r="O22" s="10" t="s">
        <v>159</v>
      </c>
      <c r="P22" s="190">
        <v>0.356316312022389</v>
      </c>
      <c r="Q22" s="10" t="s">
        <v>159</v>
      </c>
      <c r="R22" s="190">
        <v>0.107103697300464</v>
      </c>
      <c r="S22" s="10" t="s">
        <v>181</v>
      </c>
    </row>
    <row r="23" spans="1:19" x14ac:dyDescent="0.25">
      <c r="A23" s="12" t="s">
        <v>190</v>
      </c>
      <c r="B23" s="190">
        <v>0</v>
      </c>
      <c r="C23" s="10" t="s">
        <v>241</v>
      </c>
      <c r="D23" s="190">
        <v>0</v>
      </c>
      <c r="E23" s="10" t="s">
        <v>241</v>
      </c>
      <c r="F23" s="190">
        <v>0</v>
      </c>
      <c r="G23" s="10" t="s">
        <v>241</v>
      </c>
      <c r="H23" s="190">
        <v>0</v>
      </c>
      <c r="I23" s="10" t="s">
        <v>179</v>
      </c>
      <c r="J23" s="190">
        <v>0</v>
      </c>
      <c r="K23" s="10" t="s">
        <v>241</v>
      </c>
      <c r="L23" s="190">
        <v>0</v>
      </c>
      <c r="M23" s="10" t="s">
        <v>241</v>
      </c>
      <c r="N23" s="190">
        <v>0</v>
      </c>
      <c r="O23" s="10" t="s">
        <v>179</v>
      </c>
      <c r="P23" s="190">
        <v>0.38491827360226599</v>
      </c>
      <c r="Q23" s="10" t="s">
        <v>159</v>
      </c>
      <c r="R23" s="190">
        <v>4.0096041123808997E-2</v>
      </c>
      <c r="S23" s="10" t="s">
        <v>181</v>
      </c>
    </row>
    <row r="24" spans="1:19" x14ac:dyDescent="0.25">
      <c r="A24" s="12" t="s">
        <v>191</v>
      </c>
      <c r="B24" s="190">
        <v>0</v>
      </c>
      <c r="C24" s="10" t="s">
        <v>241</v>
      </c>
      <c r="D24" s="190">
        <v>0</v>
      </c>
      <c r="E24" s="10" t="s">
        <v>241</v>
      </c>
      <c r="F24" s="190">
        <v>0</v>
      </c>
      <c r="G24" s="10" t="s">
        <v>241</v>
      </c>
      <c r="H24" s="190">
        <v>0</v>
      </c>
      <c r="I24" s="10" t="s">
        <v>179</v>
      </c>
      <c r="J24" s="190">
        <v>0</v>
      </c>
      <c r="K24" s="10" t="s">
        <v>241</v>
      </c>
      <c r="L24" s="190">
        <v>0</v>
      </c>
      <c r="M24" s="10" t="s">
        <v>241</v>
      </c>
      <c r="N24" s="190">
        <v>0</v>
      </c>
      <c r="O24" s="10" t="s">
        <v>179</v>
      </c>
      <c r="P24" s="190">
        <v>0.37761627819981503</v>
      </c>
      <c r="Q24" s="10" t="s">
        <v>159</v>
      </c>
      <c r="R24" s="190">
        <v>3.9871706178387999E-2</v>
      </c>
      <c r="S24" s="10" t="s">
        <v>181</v>
      </c>
    </row>
    <row r="25" spans="1:19" x14ac:dyDescent="0.25">
      <c r="A25" s="12" t="s">
        <v>192</v>
      </c>
      <c r="B25" s="190">
        <v>0</v>
      </c>
      <c r="C25" s="10" t="s">
        <v>241</v>
      </c>
      <c r="D25" s="190">
        <v>0</v>
      </c>
      <c r="E25" s="10" t="s">
        <v>241</v>
      </c>
      <c r="F25" s="190">
        <v>0</v>
      </c>
      <c r="G25" s="10" t="s">
        <v>241</v>
      </c>
      <c r="H25" s="190">
        <v>0</v>
      </c>
      <c r="I25" s="10" t="s">
        <v>179</v>
      </c>
      <c r="J25" s="190">
        <v>0</v>
      </c>
      <c r="K25" s="10" t="s">
        <v>241</v>
      </c>
      <c r="L25" s="190">
        <v>0</v>
      </c>
      <c r="M25" s="10" t="s">
        <v>241</v>
      </c>
      <c r="N25" s="190">
        <v>0</v>
      </c>
      <c r="O25" s="10" t="s">
        <v>179</v>
      </c>
      <c r="P25" s="190">
        <v>0.33464565888452502</v>
      </c>
      <c r="Q25" s="10" t="s">
        <v>159</v>
      </c>
      <c r="R25" s="190">
        <v>3.5704278887081303E-2</v>
      </c>
      <c r="S25" s="10" t="s">
        <v>181</v>
      </c>
    </row>
    <row r="26" spans="1:19" x14ac:dyDescent="0.25">
      <c r="A26" s="12" t="s">
        <v>193</v>
      </c>
      <c r="B26" s="190">
        <v>0</v>
      </c>
      <c r="C26" s="10" t="s">
        <v>241</v>
      </c>
      <c r="D26" s="190">
        <v>0</v>
      </c>
      <c r="E26" s="10" t="s">
        <v>241</v>
      </c>
      <c r="F26" s="190">
        <v>0</v>
      </c>
      <c r="G26" s="10" t="s">
        <v>241</v>
      </c>
      <c r="H26" s="190">
        <v>0</v>
      </c>
      <c r="I26" s="10" t="s">
        <v>179</v>
      </c>
      <c r="J26" s="190">
        <v>0</v>
      </c>
      <c r="K26" s="10" t="s">
        <v>241</v>
      </c>
      <c r="L26" s="190">
        <v>0</v>
      </c>
      <c r="M26" s="10" t="s">
        <v>241</v>
      </c>
      <c r="N26" s="190">
        <v>0</v>
      </c>
      <c r="O26" s="10" t="s">
        <v>179</v>
      </c>
      <c r="P26" s="190">
        <v>0.35844673771969798</v>
      </c>
      <c r="Q26" s="10" t="s">
        <v>159</v>
      </c>
      <c r="R26" s="190">
        <v>3.8315236361480903E-2</v>
      </c>
      <c r="S26" s="10" t="s">
        <v>181</v>
      </c>
    </row>
    <row r="27" spans="1:19" x14ac:dyDescent="0.25">
      <c r="A27" s="12" t="s">
        <v>194</v>
      </c>
      <c r="B27" s="190">
        <v>0</v>
      </c>
      <c r="C27" s="10" t="s">
        <v>241</v>
      </c>
      <c r="D27" s="190">
        <v>0</v>
      </c>
      <c r="E27" s="10" t="s">
        <v>241</v>
      </c>
      <c r="F27" s="190">
        <v>0</v>
      </c>
      <c r="G27" s="10" t="s">
        <v>241</v>
      </c>
      <c r="H27" s="190">
        <v>0</v>
      </c>
      <c r="I27" s="10" t="s">
        <v>179</v>
      </c>
      <c r="J27" s="190">
        <v>0</v>
      </c>
      <c r="K27" s="10" t="s">
        <v>241</v>
      </c>
      <c r="L27" s="190">
        <v>0</v>
      </c>
      <c r="M27" s="10" t="s">
        <v>241</v>
      </c>
      <c r="N27" s="190">
        <v>0</v>
      </c>
      <c r="O27" s="10" t="s">
        <v>179</v>
      </c>
      <c r="P27" s="190">
        <v>0.33571800919220601</v>
      </c>
      <c r="Q27" s="10" t="s">
        <v>159</v>
      </c>
      <c r="R27" s="190">
        <v>3.57058818069797E-2</v>
      </c>
      <c r="S27" s="10" t="s">
        <v>181</v>
      </c>
    </row>
    <row r="28" spans="1:19" x14ac:dyDescent="0.25">
      <c r="A28" s="12" t="s">
        <v>196</v>
      </c>
      <c r="B28" s="190">
        <v>0</v>
      </c>
      <c r="C28" s="10" t="s">
        <v>241</v>
      </c>
      <c r="D28" s="190">
        <v>0</v>
      </c>
      <c r="E28" s="10" t="s">
        <v>241</v>
      </c>
      <c r="F28" s="190">
        <v>0</v>
      </c>
      <c r="G28" s="10" t="s">
        <v>241</v>
      </c>
      <c r="H28" s="190">
        <v>0</v>
      </c>
      <c r="I28" s="10" t="s">
        <v>179</v>
      </c>
      <c r="J28" s="190">
        <v>0</v>
      </c>
      <c r="K28" s="10" t="s">
        <v>241</v>
      </c>
      <c r="L28" s="190">
        <v>0</v>
      </c>
      <c r="M28" s="10" t="s">
        <v>241</v>
      </c>
      <c r="N28" s="190">
        <v>0</v>
      </c>
      <c r="O28" s="10" t="s">
        <v>179</v>
      </c>
      <c r="P28" s="190">
        <v>0.39197066693375698</v>
      </c>
      <c r="Q28" s="10" t="s">
        <v>159</v>
      </c>
      <c r="R28" s="190">
        <v>4.1336196586135403E-2</v>
      </c>
      <c r="S28" s="10" t="s">
        <v>181</v>
      </c>
    </row>
    <row r="29" spans="1:19" x14ac:dyDescent="0.25">
      <c r="A29" s="12" t="s">
        <v>197</v>
      </c>
      <c r="B29" s="190">
        <v>0</v>
      </c>
      <c r="C29" s="10" t="s">
        <v>241</v>
      </c>
      <c r="D29" s="190">
        <v>0</v>
      </c>
      <c r="E29" s="10" t="s">
        <v>241</v>
      </c>
      <c r="F29" s="190">
        <v>0</v>
      </c>
      <c r="G29" s="10" t="s">
        <v>241</v>
      </c>
      <c r="H29" s="190">
        <v>0</v>
      </c>
      <c r="I29" s="10" t="s">
        <v>179</v>
      </c>
      <c r="J29" s="190">
        <v>0</v>
      </c>
      <c r="K29" s="10" t="s">
        <v>241</v>
      </c>
      <c r="L29" s="190">
        <v>0</v>
      </c>
      <c r="M29" s="10" t="s">
        <v>241</v>
      </c>
      <c r="N29" s="190">
        <v>0</v>
      </c>
      <c r="O29" s="10" t="s">
        <v>179</v>
      </c>
      <c r="P29" s="190">
        <v>0.38908544402476503</v>
      </c>
      <c r="Q29" s="10" t="s">
        <v>159</v>
      </c>
      <c r="R29" s="190">
        <v>4.0584784468372097E-2</v>
      </c>
      <c r="S29" s="10" t="s">
        <v>181</v>
      </c>
    </row>
    <row r="30" spans="1:19" x14ac:dyDescent="0.25">
      <c r="A30" s="12" t="s">
        <v>199</v>
      </c>
      <c r="B30" s="190">
        <v>0</v>
      </c>
      <c r="C30" s="10" t="s">
        <v>241</v>
      </c>
      <c r="D30" s="190">
        <v>0</v>
      </c>
      <c r="E30" s="10" t="s">
        <v>241</v>
      </c>
      <c r="F30" s="190">
        <v>0</v>
      </c>
      <c r="G30" s="10" t="s">
        <v>241</v>
      </c>
      <c r="H30" s="190">
        <v>0</v>
      </c>
      <c r="I30" s="10" t="s">
        <v>179</v>
      </c>
      <c r="J30" s="190">
        <v>0</v>
      </c>
      <c r="K30" s="10" t="s">
        <v>241</v>
      </c>
      <c r="L30" s="190">
        <v>0</v>
      </c>
      <c r="M30" s="10" t="s">
        <v>241</v>
      </c>
      <c r="N30" s="190">
        <v>0</v>
      </c>
      <c r="O30" s="10" t="s">
        <v>179</v>
      </c>
      <c r="P30" s="190">
        <v>0.38170683808438499</v>
      </c>
      <c r="Q30" s="10" t="s">
        <v>159</v>
      </c>
      <c r="R30" s="190">
        <v>3.9410304496526202E-2</v>
      </c>
      <c r="S30" s="10" t="s">
        <v>181</v>
      </c>
    </row>
    <row r="31" spans="1:19" x14ac:dyDescent="0.25">
      <c r="A31" s="12" t="s">
        <v>200</v>
      </c>
      <c r="B31" s="190">
        <v>0</v>
      </c>
      <c r="C31" s="10" t="s">
        <v>241</v>
      </c>
      <c r="D31" s="190">
        <v>0</v>
      </c>
      <c r="E31" s="10" t="s">
        <v>241</v>
      </c>
      <c r="F31" s="190">
        <v>0</v>
      </c>
      <c r="G31" s="10" t="s">
        <v>241</v>
      </c>
      <c r="H31" s="190">
        <v>0</v>
      </c>
      <c r="I31" s="10" t="s">
        <v>179</v>
      </c>
      <c r="J31" s="190">
        <v>0</v>
      </c>
      <c r="K31" s="10" t="s">
        <v>241</v>
      </c>
      <c r="L31" s="190">
        <v>0</v>
      </c>
      <c r="M31" s="10" t="s">
        <v>241</v>
      </c>
      <c r="N31" s="190">
        <v>0</v>
      </c>
      <c r="O31" s="10" t="s">
        <v>179</v>
      </c>
      <c r="P31" s="190">
        <v>0.41679188266686101</v>
      </c>
      <c r="Q31" s="10" t="s">
        <v>159</v>
      </c>
      <c r="R31" s="190">
        <v>4.2729318091133797E-2</v>
      </c>
      <c r="S31" s="10" t="s">
        <v>181</v>
      </c>
    </row>
    <row r="32" spans="1:19" x14ac:dyDescent="0.25">
      <c r="A32" s="15" t="s">
        <v>203</v>
      </c>
      <c r="B32" s="191">
        <v>0</v>
      </c>
      <c r="C32" s="14" t="s">
        <v>241</v>
      </c>
      <c r="D32" s="191">
        <v>0</v>
      </c>
      <c r="E32" s="14" t="s">
        <v>241</v>
      </c>
      <c r="F32" s="191">
        <v>0</v>
      </c>
      <c r="G32" s="14" t="s">
        <v>241</v>
      </c>
      <c r="H32" s="191">
        <v>0</v>
      </c>
      <c r="I32" s="14" t="s">
        <v>179</v>
      </c>
      <c r="J32" s="191">
        <v>0</v>
      </c>
      <c r="K32" s="14" t="s">
        <v>241</v>
      </c>
      <c r="L32" s="191">
        <v>0</v>
      </c>
      <c r="M32" s="14" t="s">
        <v>241</v>
      </c>
      <c r="N32" s="191">
        <v>0</v>
      </c>
      <c r="O32" s="14" t="s">
        <v>179</v>
      </c>
      <c r="P32" s="191">
        <v>0.31268614827361202</v>
      </c>
      <c r="Q32" s="14" t="s">
        <v>159</v>
      </c>
      <c r="R32" s="191">
        <v>3.2017052171409502E-2</v>
      </c>
      <c r="S32" s="14" t="s">
        <v>181</v>
      </c>
    </row>
    <row r="34" spans="1:2" x14ac:dyDescent="0.25">
      <c r="A34" s="16" t="s">
        <v>204</v>
      </c>
      <c r="B34" s="16" t="s">
        <v>230</v>
      </c>
    </row>
    <row r="36" spans="1:2" x14ac:dyDescent="0.25">
      <c r="B36" s="16" t="s">
        <v>380</v>
      </c>
    </row>
    <row r="37" spans="1:2" x14ac:dyDescent="0.25">
      <c r="B37" s="16" t="s">
        <v>395</v>
      </c>
    </row>
    <row r="39" spans="1:2" x14ac:dyDescent="0.25">
      <c r="B39" s="16" t="s">
        <v>210</v>
      </c>
    </row>
    <row r="40" spans="1:2" x14ac:dyDescent="0.25">
      <c r="B40" s="16" t="s">
        <v>244</v>
      </c>
    </row>
    <row r="41" spans="1:2" x14ac:dyDescent="0.25">
      <c r="B41" s="16" t="s">
        <v>212</v>
      </c>
    </row>
    <row r="44" spans="1:2" x14ac:dyDescent="0.25">
      <c r="A44" s="17" t="str">
        <f>HYPERLINK("#'MINOR_GAMING 12'!A2", "&lt;&lt;&lt; Previous table")</f>
        <v>&lt;&lt;&lt; Previous table</v>
      </c>
    </row>
    <row r="45" spans="1:2" x14ac:dyDescent="0.25">
      <c r="A45" s="17" t="str">
        <f>HYPERLINK("#'MINOR_GAMING 14'!A2",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S45"/>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HYPERLINK("#'INDEX'!B94", "Link to index")</f>
        <v>Link to index</v>
      </c>
    </row>
    <row r="2" spans="1:19" ht="15.75" customHeight="1" x14ac:dyDescent="0.25">
      <c r="A2" s="287" t="s">
        <v>398</v>
      </c>
      <c r="B2" s="286"/>
      <c r="C2" s="286"/>
      <c r="D2" s="286"/>
      <c r="E2" s="286"/>
      <c r="F2" s="286"/>
      <c r="G2" s="286"/>
      <c r="H2" s="286"/>
      <c r="I2" s="286"/>
      <c r="J2" s="286"/>
      <c r="K2" s="286"/>
      <c r="L2" s="286"/>
      <c r="M2" s="286"/>
      <c r="N2" s="286"/>
      <c r="O2" s="286"/>
      <c r="P2" s="286"/>
      <c r="Q2" s="286"/>
      <c r="R2" s="286"/>
      <c r="S2" s="286"/>
    </row>
    <row r="3" spans="1:19" ht="15.75" customHeight="1" x14ac:dyDescent="0.25">
      <c r="A3" s="287" t="s">
        <v>112</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192">
        <v>4.6588337089429199</v>
      </c>
      <c r="C7" s="10" t="s">
        <v>159</v>
      </c>
      <c r="D7" s="192">
        <v>0</v>
      </c>
      <c r="E7" s="10" t="s">
        <v>241</v>
      </c>
      <c r="F7" s="192">
        <v>0</v>
      </c>
      <c r="G7" s="10" t="s">
        <v>241</v>
      </c>
      <c r="H7" s="192">
        <v>2.7462902543154999</v>
      </c>
      <c r="I7" s="10" t="s">
        <v>159</v>
      </c>
      <c r="J7" s="192">
        <v>0</v>
      </c>
      <c r="K7" s="10" t="s">
        <v>241</v>
      </c>
      <c r="L7" s="192">
        <v>6.2125109365979796</v>
      </c>
      <c r="M7" s="10" t="s">
        <v>159</v>
      </c>
      <c r="N7" s="192">
        <v>3.8201918534277102</v>
      </c>
      <c r="O7" s="10" t="s">
        <v>159</v>
      </c>
      <c r="P7" s="192">
        <v>0.76661314327474095</v>
      </c>
      <c r="Q7" s="10" t="s">
        <v>159</v>
      </c>
      <c r="R7" s="192">
        <v>1.76281370356336</v>
      </c>
      <c r="S7" s="10" t="s">
        <v>159</v>
      </c>
    </row>
    <row r="8" spans="1:19" x14ac:dyDescent="0.25">
      <c r="A8" s="12" t="s">
        <v>171</v>
      </c>
      <c r="B8" s="192">
        <v>4.9308615949006196</v>
      </c>
      <c r="C8" s="10" t="s">
        <v>159</v>
      </c>
      <c r="D8" s="192">
        <v>0</v>
      </c>
      <c r="E8" s="10" t="s">
        <v>241</v>
      </c>
      <c r="F8" s="192">
        <v>0</v>
      </c>
      <c r="G8" s="10" t="s">
        <v>241</v>
      </c>
      <c r="H8" s="192">
        <v>2.8028095450589698</v>
      </c>
      <c r="I8" s="10" t="s">
        <v>159</v>
      </c>
      <c r="J8" s="192">
        <v>0</v>
      </c>
      <c r="K8" s="10" t="s">
        <v>241</v>
      </c>
      <c r="L8" s="192">
        <v>5.0233354422940701</v>
      </c>
      <c r="M8" s="10" t="s">
        <v>159</v>
      </c>
      <c r="N8" s="192">
        <v>3.5507023213539202</v>
      </c>
      <c r="O8" s="10" t="s">
        <v>159</v>
      </c>
      <c r="P8" s="192">
        <v>0.63254478974320805</v>
      </c>
      <c r="Q8" s="10" t="s">
        <v>159</v>
      </c>
      <c r="R8" s="192">
        <v>1.66572305642316</v>
      </c>
      <c r="S8" s="10" t="s">
        <v>159</v>
      </c>
    </row>
    <row r="9" spans="1:19" x14ac:dyDescent="0.25">
      <c r="A9" s="12" t="s">
        <v>172</v>
      </c>
      <c r="B9" s="192">
        <v>5.2227651667280401</v>
      </c>
      <c r="C9" s="10" t="s">
        <v>159</v>
      </c>
      <c r="D9" s="192">
        <v>0</v>
      </c>
      <c r="E9" s="10" t="s">
        <v>241</v>
      </c>
      <c r="F9" s="192">
        <v>0</v>
      </c>
      <c r="G9" s="10" t="s">
        <v>241</v>
      </c>
      <c r="H9" s="192">
        <v>2.5118225279233002</v>
      </c>
      <c r="I9" s="10" t="s">
        <v>159</v>
      </c>
      <c r="J9" s="192">
        <v>0</v>
      </c>
      <c r="K9" s="10" t="s">
        <v>241</v>
      </c>
      <c r="L9" s="192">
        <v>4.9101994584570399</v>
      </c>
      <c r="M9" s="10" t="s">
        <v>159</v>
      </c>
      <c r="N9" s="192">
        <v>2.0884227966071198</v>
      </c>
      <c r="O9" s="10" t="s">
        <v>159</v>
      </c>
      <c r="P9" s="192">
        <v>0.67177917635856399</v>
      </c>
      <c r="Q9" s="10" t="s">
        <v>159</v>
      </c>
      <c r="R9" s="192">
        <v>1.25188476360962</v>
      </c>
      <c r="S9" s="10" t="s">
        <v>159</v>
      </c>
    </row>
    <row r="10" spans="1:19" x14ac:dyDescent="0.25">
      <c r="A10" s="12" t="s">
        <v>173</v>
      </c>
      <c r="B10" s="192">
        <v>6.4805992086782798</v>
      </c>
      <c r="C10" s="10" t="s">
        <v>159</v>
      </c>
      <c r="D10" s="192">
        <v>0</v>
      </c>
      <c r="E10" s="10" t="s">
        <v>241</v>
      </c>
      <c r="F10" s="192">
        <v>0</v>
      </c>
      <c r="G10" s="10" t="s">
        <v>241</v>
      </c>
      <c r="H10" s="192">
        <v>1.9890258512727901</v>
      </c>
      <c r="I10" s="10" t="s">
        <v>159</v>
      </c>
      <c r="J10" s="192">
        <v>0</v>
      </c>
      <c r="K10" s="10" t="s">
        <v>241</v>
      </c>
      <c r="L10" s="192">
        <v>4.1847899354841003</v>
      </c>
      <c r="M10" s="10" t="s">
        <v>159</v>
      </c>
      <c r="N10" s="192">
        <v>0.52817523063914396</v>
      </c>
      <c r="O10" s="10" t="s">
        <v>159</v>
      </c>
      <c r="P10" s="192">
        <v>0.64610336873214702</v>
      </c>
      <c r="Q10" s="10" t="s">
        <v>159</v>
      </c>
      <c r="R10" s="192">
        <v>0.76693404335243898</v>
      </c>
      <c r="S10" s="10" t="s">
        <v>159</v>
      </c>
    </row>
    <row r="11" spans="1:19" x14ac:dyDescent="0.25">
      <c r="A11" s="12" t="s">
        <v>174</v>
      </c>
      <c r="B11" s="192">
        <v>6.6830012274564696</v>
      </c>
      <c r="C11" s="10" t="s">
        <v>159</v>
      </c>
      <c r="D11" s="192">
        <v>0</v>
      </c>
      <c r="E11" s="10" t="s">
        <v>241</v>
      </c>
      <c r="F11" s="192">
        <v>0</v>
      </c>
      <c r="G11" s="10" t="s">
        <v>241</v>
      </c>
      <c r="H11" s="192">
        <v>1.994301716549</v>
      </c>
      <c r="I11" s="10" t="s">
        <v>159</v>
      </c>
      <c r="J11" s="192">
        <v>0</v>
      </c>
      <c r="K11" s="10" t="s">
        <v>241</v>
      </c>
      <c r="L11" s="192">
        <v>3.6165388218630201</v>
      </c>
      <c r="M11" s="10" t="s">
        <v>159</v>
      </c>
      <c r="N11" s="192">
        <v>0.16295115964859999</v>
      </c>
      <c r="O11" s="10" t="s">
        <v>159</v>
      </c>
      <c r="P11" s="192">
        <v>0.64609299594031899</v>
      </c>
      <c r="Q11" s="10" t="s">
        <v>159</v>
      </c>
      <c r="R11" s="192">
        <v>0.66595192122212499</v>
      </c>
      <c r="S11" s="10" t="s">
        <v>159</v>
      </c>
    </row>
    <row r="12" spans="1:19" x14ac:dyDescent="0.25">
      <c r="A12" s="12" t="s">
        <v>175</v>
      </c>
      <c r="B12" s="192">
        <v>14.1318142197453</v>
      </c>
      <c r="C12" s="10" t="s">
        <v>159</v>
      </c>
      <c r="D12" s="192">
        <v>0</v>
      </c>
      <c r="E12" s="10" t="s">
        <v>241</v>
      </c>
      <c r="F12" s="192">
        <v>0</v>
      </c>
      <c r="G12" s="10" t="s">
        <v>241</v>
      </c>
      <c r="H12" s="192">
        <v>0.24672867874651699</v>
      </c>
      <c r="I12" s="10" t="s">
        <v>159</v>
      </c>
      <c r="J12" s="192">
        <v>0</v>
      </c>
      <c r="K12" s="10" t="s">
        <v>241</v>
      </c>
      <c r="L12" s="192">
        <v>3.08094600653058</v>
      </c>
      <c r="M12" s="10" t="s">
        <v>159</v>
      </c>
      <c r="N12" s="192">
        <v>0.17510656169650399</v>
      </c>
      <c r="O12" s="10" t="s">
        <v>159</v>
      </c>
      <c r="P12" s="192">
        <v>0.59785693824117803</v>
      </c>
      <c r="Q12" s="10" t="s">
        <v>159</v>
      </c>
      <c r="R12" s="192">
        <v>0.45747575189110101</v>
      </c>
      <c r="S12" s="10" t="s">
        <v>159</v>
      </c>
    </row>
    <row r="13" spans="1:19" x14ac:dyDescent="0.25">
      <c r="A13" s="12" t="s">
        <v>176</v>
      </c>
      <c r="B13" s="192">
        <v>9.4893097245671196</v>
      </c>
      <c r="C13" s="10" t="s">
        <v>159</v>
      </c>
      <c r="D13" s="192">
        <v>0</v>
      </c>
      <c r="E13" s="10" t="s">
        <v>241</v>
      </c>
      <c r="F13" s="192">
        <v>0</v>
      </c>
      <c r="G13" s="10" t="s">
        <v>241</v>
      </c>
      <c r="H13" s="192">
        <v>2.5695425401751199E-2</v>
      </c>
      <c r="I13" s="10" t="s">
        <v>159</v>
      </c>
      <c r="J13" s="192">
        <v>0</v>
      </c>
      <c r="K13" s="10" t="s">
        <v>241</v>
      </c>
      <c r="L13" s="192">
        <v>1.80535654644626</v>
      </c>
      <c r="M13" s="10" t="s">
        <v>159</v>
      </c>
      <c r="N13" s="192">
        <v>0.170707294932746</v>
      </c>
      <c r="O13" s="10" t="s">
        <v>159</v>
      </c>
      <c r="P13" s="192">
        <v>0.56436824594304702</v>
      </c>
      <c r="Q13" s="10" t="s">
        <v>159</v>
      </c>
      <c r="R13" s="192">
        <v>0.30433209980818499</v>
      </c>
      <c r="S13" s="10" t="s">
        <v>159</v>
      </c>
    </row>
    <row r="14" spans="1:19" x14ac:dyDescent="0.25">
      <c r="A14" s="12" t="s">
        <v>177</v>
      </c>
      <c r="B14" s="192">
        <v>8.70987860478367</v>
      </c>
      <c r="C14" s="10" t="s">
        <v>159</v>
      </c>
      <c r="D14" s="192">
        <v>0</v>
      </c>
      <c r="E14" s="10" t="s">
        <v>241</v>
      </c>
      <c r="F14" s="192">
        <v>0</v>
      </c>
      <c r="G14" s="10" t="s">
        <v>241</v>
      </c>
      <c r="H14" s="192">
        <v>0</v>
      </c>
      <c r="I14" s="10" t="s">
        <v>379</v>
      </c>
      <c r="J14" s="192">
        <v>0</v>
      </c>
      <c r="K14" s="10" t="s">
        <v>241</v>
      </c>
      <c r="L14" s="192">
        <v>1.0568755016840301</v>
      </c>
      <c r="M14" s="10" t="s">
        <v>159</v>
      </c>
      <c r="N14" s="192">
        <v>0.15145131638659201</v>
      </c>
      <c r="O14" s="10" t="s">
        <v>159</v>
      </c>
      <c r="P14" s="192">
        <v>0.51503408667103501</v>
      </c>
      <c r="Q14" s="10" t="s">
        <v>159</v>
      </c>
      <c r="R14" s="192">
        <v>0.25881128700234202</v>
      </c>
      <c r="S14" s="10" t="s">
        <v>181</v>
      </c>
    </row>
    <row r="15" spans="1:19" x14ac:dyDescent="0.25">
      <c r="A15" s="12" t="s">
        <v>178</v>
      </c>
      <c r="B15" s="192">
        <v>8.8717509514389903</v>
      </c>
      <c r="C15" s="10" t="s">
        <v>159</v>
      </c>
      <c r="D15" s="192">
        <v>0</v>
      </c>
      <c r="E15" s="10" t="s">
        <v>241</v>
      </c>
      <c r="F15" s="192">
        <v>0</v>
      </c>
      <c r="G15" s="10" t="s">
        <v>241</v>
      </c>
      <c r="H15" s="192">
        <v>0</v>
      </c>
      <c r="I15" s="10" t="s">
        <v>179</v>
      </c>
      <c r="J15" s="192">
        <v>0</v>
      </c>
      <c r="K15" s="10" t="s">
        <v>241</v>
      </c>
      <c r="L15" s="192">
        <v>1.1314581406590101</v>
      </c>
      <c r="M15" s="10" t="s">
        <v>159</v>
      </c>
      <c r="N15" s="192">
        <v>0.163005648402401</v>
      </c>
      <c r="O15" s="10" t="s">
        <v>159</v>
      </c>
      <c r="P15" s="192">
        <v>0.490718317896151</v>
      </c>
      <c r="Q15" s="10" t="s">
        <v>159</v>
      </c>
      <c r="R15" s="192">
        <v>0.26374982797311802</v>
      </c>
      <c r="S15" s="10" t="s">
        <v>181</v>
      </c>
    </row>
    <row r="16" spans="1:19" x14ac:dyDescent="0.25">
      <c r="A16" s="12" t="s">
        <v>182</v>
      </c>
      <c r="B16" s="192">
        <v>9.7386452421081309</v>
      </c>
      <c r="C16" s="10" t="s">
        <v>159</v>
      </c>
      <c r="D16" s="192">
        <v>0</v>
      </c>
      <c r="E16" s="10" t="s">
        <v>241</v>
      </c>
      <c r="F16" s="192">
        <v>0</v>
      </c>
      <c r="G16" s="10" t="s">
        <v>241</v>
      </c>
      <c r="H16" s="192">
        <v>0</v>
      </c>
      <c r="I16" s="10" t="s">
        <v>179</v>
      </c>
      <c r="J16" s="192">
        <v>0</v>
      </c>
      <c r="K16" s="10" t="s">
        <v>241</v>
      </c>
      <c r="L16" s="192">
        <v>1.1289796953623601</v>
      </c>
      <c r="M16" s="10" t="s">
        <v>159</v>
      </c>
      <c r="N16" s="192">
        <v>0.15112474167322101</v>
      </c>
      <c r="O16" s="10" t="s">
        <v>159</v>
      </c>
      <c r="P16" s="192">
        <v>0.46883438121931298</v>
      </c>
      <c r="Q16" s="10" t="s">
        <v>159</v>
      </c>
      <c r="R16" s="192">
        <v>0.27280599154539997</v>
      </c>
      <c r="S16" s="10" t="s">
        <v>181</v>
      </c>
    </row>
    <row r="17" spans="1:19" x14ac:dyDescent="0.25">
      <c r="A17" s="12" t="s">
        <v>183</v>
      </c>
      <c r="B17" s="192">
        <v>9.1994421875600203</v>
      </c>
      <c r="C17" s="10" t="s">
        <v>159</v>
      </c>
      <c r="D17" s="192">
        <v>0</v>
      </c>
      <c r="E17" s="10" t="s">
        <v>241</v>
      </c>
      <c r="F17" s="192">
        <v>0</v>
      </c>
      <c r="G17" s="10" t="s">
        <v>241</v>
      </c>
      <c r="H17" s="192">
        <v>0</v>
      </c>
      <c r="I17" s="10" t="s">
        <v>179</v>
      </c>
      <c r="J17" s="192">
        <v>0</v>
      </c>
      <c r="K17" s="10" t="s">
        <v>241</v>
      </c>
      <c r="L17" s="192">
        <v>0.204117354034073</v>
      </c>
      <c r="M17" s="10" t="s">
        <v>159</v>
      </c>
      <c r="N17" s="192">
        <v>0.154443402318029</v>
      </c>
      <c r="O17" s="10" t="s">
        <v>159</v>
      </c>
      <c r="P17" s="192">
        <v>0.44198756528153499</v>
      </c>
      <c r="Q17" s="10" t="s">
        <v>159</v>
      </c>
      <c r="R17" s="192">
        <v>0.23945767091842801</v>
      </c>
      <c r="S17" s="10" t="s">
        <v>181</v>
      </c>
    </row>
    <row r="18" spans="1:19" x14ac:dyDescent="0.25">
      <c r="A18" s="12" t="s">
        <v>184</v>
      </c>
      <c r="B18" s="192">
        <v>0</v>
      </c>
      <c r="C18" s="10" t="s">
        <v>241</v>
      </c>
      <c r="D18" s="192">
        <v>0</v>
      </c>
      <c r="E18" s="10" t="s">
        <v>241</v>
      </c>
      <c r="F18" s="192">
        <v>0</v>
      </c>
      <c r="G18" s="10" t="s">
        <v>241</v>
      </c>
      <c r="H18" s="192">
        <v>0</v>
      </c>
      <c r="I18" s="10" t="s">
        <v>179</v>
      </c>
      <c r="J18" s="192">
        <v>0</v>
      </c>
      <c r="K18" s="10" t="s">
        <v>241</v>
      </c>
      <c r="L18" s="192">
        <v>7.7676693393476506E-2</v>
      </c>
      <c r="M18" s="10" t="s">
        <v>159</v>
      </c>
      <c r="N18" s="192">
        <v>0.40389429406683303</v>
      </c>
      <c r="O18" s="10" t="s">
        <v>159</v>
      </c>
      <c r="P18" s="192">
        <v>0.42058812415985303</v>
      </c>
      <c r="Q18" s="10" t="s">
        <v>159</v>
      </c>
      <c r="R18" s="192">
        <v>0.144346484961797</v>
      </c>
      <c r="S18" s="10" t="s">
        <v>181</v>
      </c>
    </row>
    <row r="19" spans="1:19" x14ac:dyDescent="0.25">
      <c r="A19" s="12" t="s">
        <v>185</v>
      </c>
      <c r="B19" s="192">
        <v>0</v>
      </c>
      <c r="C19" s="10" t="s">
        <v>241</v>
      </c>
      <c r="D19" s="192">
        <v>0</v>
      </c>
      <c r="E19" s="10" t="s">
        <v>241</v>
      </c>
      <c r="F19" s="192">
        <v>0</v>
      </c>
      <c r="G19" s="10" t="s">
        <v>241</v>
      </c>
      <c r="H19" s="192">
        <v>0</v>
      </c>
      <c r="I19" s="10" t="s">
        <v>179</v>
      </c>
      <c r="J19" s="192">
        <v>0</v>
      </c>
      <c r="K19" s="10" t="s">
        <v>241</v>
      </c>
      <c r="L19" s="192">
        <v>0</v>
      </c>
      <c r="M19" s="10" t="s">
        <v>284</v>
      </c>
      <c r="N19" s="192">
        <v>0.40089326550017501</v>
      </c>
      <c r="O19" s="10" t="s">
        <v>159</v>
      </c>
      <c r="P19" s="192">
        <v>0.448883343775554</v>
      </c>
      <c r="Q19" s="10" t="s">
        <v>159</v>
      </c>
      <c r="R19" s="192">
        <v>0.144965096189211</v>
      </c>
      <c r="S19" s="10" t="s">
        <v>181</v>
      </c>
    </row>
    <row r="20" spans="1:19" x14ac:dyDescent="0.25">
      <c r="A20" s="12" t="s">
        <v>186</v>
      </c>
      <c r="B20" s="192">
        <v>0</v>
      </c>
      <c r="C20" s="10" t="s">
        <v>241</v>
      </c>
      <c r="D20" s="192">
        <v>0</v>
      </c>
      <c r="E20" s="10" t="s">
        <v>241</v>
      </c>
      <c r="F20" s="192">
        <v>0</v>
      </c>
      <c r="G20" s="10" t="s">
        <v>241</v>
      </c>
      <c r="H20" s="192">
        <v>0</v>
      </c>
      <c r="I20" s="10" t="s">
        <v>179</v>
      </c>
      <c r="J20" s="192">
        <v>0</v>
      </c>
      <c r="K20" s="10" t="s">
        <v>241</v>
      </c>
      <c r="L20" s="192">
        <v>0</v>
      </c>
      <c r="M20" s="10" t="s">
        <v>241</v>
      </c>
      <c r="N20" s="192">
        <v>0.418162436616418</v>
      </c>
      <c r="O20" s="10" t="s">
        <v>159</v>
      </c>
      <c r="P20" s="192">
        <v>0.45970800082153102</v>
      </c>
      <c r="Q20" s="10" t="s">
        <v>159</v>
      </c>
      <c r="R20" s="192">
        <v>0.150828419892508</v>
      </c>
      <c r="S20" s="10" t="s">
        <v>181</v>
      </c>
    </row>
    <row r="21" spans="1:19" x14ac:dyDescent="0.25">
      <c r="A21" s="12" t="s">
        <v>188</v>
      </c>
      <c r="B21" s="192">
        <v>0</v>
      </c>
      <c r="C21" s="10" t="s">
        <v>241</v>
      </c>
      <c r="D21" s="192">
        <v>0</v>
      </c>
      <c r="E21" s="10" t="s">
        <v>241</v>
      </c>
      <c r="F21" s="192">
        <v>0</v>
      </c>
      <c r="G21" s="10" t="s">
        <v>241</v>
      </c>
      <c r="H21" s="192">
        <v>0</v>
      </c>
      <c r="I21" s="10" t="s">
        <v>179</v>
      </c>
      <c r="J21" s="192">
        <v>0</v>
      </c>
      <c r="K21" s="10" t="s">
        <v>241</v>
      </c>
      <c r="L21" s="192">
        <v>0</v>
      </c>
      <c r="M21" s="10" t="s">
        <v>241</v>
      </c>
      <c r="N21" s="192">
        <v>0.39292675252814802</v>
      </c>
      <c r="O21" s="10" t="s">
        <v>159</v>
      </c>
      <c r="P21" s="192">
        <v>0.47324800752738799</v>
      </c>
      <c r="Q21" s="10" t="s">
        <v>159</v>
      </c>
      <c r="R21" s="192">
        <v>0.146509767408699</v>
      </c>
      <c r="S21" s="10" t="s">
        <v>181</v>
      </c>
    </row>
    <row r="22" spans="1:19" x14ac:dyDescent="0.25">
      <c r="A22" s="12" t="s">
        <v>189</v>
      </c>
      <c r="B22" s="192">
        <v>0</v>
      </c>
      <c r="C22" s="10" t="s">
        <v>241</v>
      </c>
      <c r="D22" s="192">
        <v>0</v>
      </c>
      <c r="E22" s="10" t="s">
        <v>241</v>
      </c>
      <c r="F22" s="192">
        <v>0</v>
      </c>
      <c r="G22" s="10" t="s">
        <v>241</v>
      </c>
      <c r="H22" s="192">
        <v>0</v>
      </c>
      <c r="I22" s="10" t="s">
        <v>179</v>
      </c>
      <c r="J22" s="192">
        <v>0</v>
      </c>
      <c r="K22" s="10" t="s">
        <v>241</v>
      </c>
      <c r="L22" s="192">
        <v>0</v>
      </c>
      <c r="M22" s="10" t="s">
        <v>241</v>
      </c>
      <c r="N22" s="192">
        <v>0.34335253633492102</v>
      </c>
      <c r="O22" s="10" t="s">
        <v>159</v>
      </c>
      <c r="P22" s="192">
        <v>0.434871279546312</v>
      </c>
      <c r="Q22" s="10" t="s">
        <v>159</v>
      </c>
      <c r="R22" s="192">
        <v>0.13071622128337201</v>
      </c>
      <c r="S22" s="10" t="s">
        <v>181</v>
      </c>
    </row>
    <row r="23" spans="1:19" x14ac:dyDescent="0.25">
      <c r="A23" s="12" t="s">
        <v>190</v>
      </c>
      <c r="B23" s="192">
        <v>0</v>
      </c>
      <c r="C23" s="10" t="s">
        <v>241</v>
      </c>
      <c r="D23" s="192">
        <v>0</v>
      </c>
      <c r="E23" s="10" t="s">
        <v>241</v>
      </c>
      <c r="F23" s="192">
        <v>0</v>
      </c>
      <c r="G23" s="10" t="s">
        <v>241</v>
      </c>
      <c r="H23" s="192">
        <v>0</v>
      </c>
      <c r="I23" s="10" t="s">
        <v>179</v>
      </c>
      <c r="J23" s="192">
        <v>0</v>
      </c>
      <c r="K23" s="10" t="s">
        <v>241</v>
      </c>
      <c r="L23" s="192">
        <v>0</v>
      </c>
      <c r="M23" s="10" t="s">
        <v>241</v>
      </c>
      <c r="N23" s="192">
        <v>0</v>
      </c>
      <c r="O23" s="10" t="s">
        <v>179</v>
      </c>
      <c r="P23" s="192">
        <v>0.45583463926082002</v>
      </c>
      <c r="Q23" s="10" t="s">
        <v>159</v>
      </c>
      <c r="R23" s="192">
        <v>4.7483233961358298E-2</v>
      </c>
      <c r="S23" s="10" t="s">
        <v>181</v>
      </c>
    </row>
    <row r="24" spans="1:19" x14ac:dyDescent="0.25">
      <c r="A24" s="12" t="s">
        <v>191</v>
      </c>
      <c r="B24" s="192">
        <v>0</v>
      </c>
      <c r="C24" s="10" t="s">
        <v>241</v>
      </c>
      <c r="D24" s="192">
        <v>0</v>
      </c>
      <c r="E24" s="10" t="s">
        <v>241</v>
      </c>
      <c r="F24" s="192">
        <v>0</v>
      </c>
      <c r="G24" s="10" t="s">
        <v>241</v>
      </c>
      <c r="H24" s="192">
        <v>0</v>
      </c>
      <c r="I24" s="10" t="s">
        <v>179</v>
      </c>
      <c r="J24" s="192">
        <v>0</v>
      </c>
      <c r="K24" s="10" t="s">
        <v>241</v>
      </c>
      <c r="L24" s="192">
        <v>0</v>
      </c>
      <c r="M24" s="10" t="s">
        <v>241</v>
      </c>
      <c r="N24" s="192">
        <v>0</v>
      </c>
      <c r="O24" s="10" t="s">
        <v>179</v>
      </c>
      <c r="P24" s="192">
        <v>0.43690203387718601</v>
      </c>
      <c r="Q24" s="10" t="s">
        <v>159</v>
      </c>
      <c r="R24" s="192">
        <v>4.6131564048394899E-2</v>
      </c>
      <c r="S24" s="10" t="s">
        <v>181</v>
      </c>
    </row>
    <row r="25" spans="1:19" x14ac:dyDescent="0.25">
      <c r="A25" s="12" t="s">
        <v>192</v>
      </c>
      <c r="B25" s="192">
        <v>0</v>
      </c>
      <c r="C25" s="10" t="s">
        <v>241</v>
      </c>
      <c r="D25" s="192">
        <v>0</v>
      </c>
      <c r="E25" s="10" t="s">
        <v>241</v>
      </c>
      <c r="F25" s="192">
        <v>0</v>
      </c>
      <c r="G25" s="10" t="s">
        <v>241</v>
      </c>
      <c r="H25" s="192">
        <v>0</v>
      </c>
      <c r="I25" s="10" t="s">
        <v>179</v>
      </c>
      <c r="J25" s="192">
        <v>0</v>
      </c>
      <c r="K25" s="10" t="s">
        <v>241</v>
      </c>
      <c r="L25" s="192">
        <v>0</v>
      </c>
      <c r="M25" s="10" t="s">
        <v>241</v>
      </c>
      <c r="N25" s="192">
        <v>0</v>
      </c>
      <c r="O25" s="10" t="s">
        <v>179</v>
      </c>
      <c r="P25" s="192">
        <v>0.37847998761426699</v>
      </c>
      <c r="Q25" s="10" t="s">
        <v>159</v>
      </c>
      <c r="R25" s="192">
        <v>4.0381085701224902E-2</v>
      </c>
      <c r="S25" s="10" t="s">
        <v>181</v>
      </c>
    </row>
    <row r="26" spans="1:19" x14ac:dyDescent="0.25">
      <c r="A26" s="12" t="s">
        <v>193</v>
      </c>
      <c r="B26" s="192">
        <v>0</v>
      </c>
      <c r="C26" s="10" t="s">
        <v>241</v>
      </c>
      <c r="D26" s="192">
        <v>0</v>
      </c>
      <c r="E26" s="10" t="s">
        <v>241</v>
      </c>
      <c r="F26" s="192">
        <v>0</v>
      </c>
      <c r="G26" s="10" t="s">
        <v>241</v>
      </c>
      <c r="H26" s="192">
        <v>0</v>
      </c>
      <c r="I26" s="10" t="s">
        <v>179</v>
      </c>
      <c r="J26" s="192">
        <v>0</v>
      </c>
      <c r="K26" s="10" t="s">
        <v>241</v>
      </c>
      <c r="L26" s="192">
        <v>0</v>
      </c>
      <c r="M26" s="10" t="s">
        <v>241</v>
      </c>
      <c r="N26" s="192">
        <v>0</v>
      </c>
      <c r="O26" s="10" t="s">
        <v>179</v>
      </c>
      <c r="P26" s="192">
        <v>0.39497416718256201</v>
      </c>
      <c r="Q26" s="10" t="s">
        <v>159</v>
      </c>
      <c r="R26" s="192">
        <v>4.2219741400222298E-2</v>
      </c>
      <c r="S26" s="10" t="s">
        <v>181</v>
      </c>
    </row>
    <row r="27" spans="1:19" x14ac:dyDescent="0.25">
      <c r="A27" s="12" t="s">
        <v>194</v>
      </c>
      <c r="B27" s="192">
        <v>0</v>
      </c>
      <c r="C27" s="10" t="s">
        <v>241</v>
      </c>
      <c r="D27" s="192">
        <v>0</v>
      </c>
      <c r="E27" s="10" t="s">
        <v>241</v>
      </c>
      <c r="F27" s="192">
        <v>0</v>
      </c>
      <c r="G27" s="10" t="s">
        <v>241</v>
      </c>
      <c r="H27" s="192">
        <v>0</v>
      </c>
      <c r="I27" s="10" t="s">
        <v>179</v>
      </c>
      <c r="J27" s="192">
        <v>0</v>
      </c>
      <c r="K27" s="10" t="s">
        <v>241</v>
      </c>
      <c r="L27" s="192">
        <v>0</v>
      </c>
      <c r="M27" s="10" t="s">
        <v>241</v>
      </c>
      <c r="N27" s="192">
        <v>0</v>
      </c>
      <c r="O27" s="10" t="s">
        <v>179</v>
      </c>
      <c r="P27" s="192">
        <v>0.363694509958223</v>
      </c>
      <c r="Q27" s="10" t="s">
        <v>159</v>
      </c>
      <c r="R27" s="192">
        <v>3.86813719575613E-2</v>
      </c>
      <c r="S27" s="10" t="s">
        <v>181</v>
      </c>
    </row>
    <row r="28" spans="1:19" x14ac:dyDescent="0.25">
      <c r="A28" s="12" t="s">
        <v>196</v>
      </c>
      <c r="B28" s="192">
        <v>0</v>
      </c>
      <c r="C28" s="10" t="s">
        <v>241</v>
      </c>
      <c r="D28" s="192">
        <v>0</v>
      </c>
      <c r="E28" s="10" t="s">
        <v>241</v>
      </c>
      <c r="F28" s="192">
        <v>0</v>
      </c>
      <c r="G28" s="10" t="s">
        <v>241</v>
      </c>
      <c r="H28" s="192">
        <v>0</v>
      </c>
      <c r="I28" s="10" t="s">
        <v>179</v>
      </c>
      <c r="J28" s="192">
        <v>0</v>
      </c>
      <c r="K28" s="10" t="s">
        <v>241</v>
      </c>
      <c r="L28" s="192">
        <v>0</v>
      </c>
      <c r="M28" s="10" t="s">
        <v>241</v>
      </c>
      <c r="N28" s="192">
        <v>0</v>
      </c>
      <c r="O28" s="10" t="s">
        <v>179</v>
      </c>
      <c r="P28" s="192">
        <v>0.41875351952202899</v>
      </c>
      <c r="Q28" s="10" t="s">
        <v>159</v>
      </c>
      <c r="R28" s="192">
        <v>4.4160645845021898E-2</v>
      </c>
      <c r="S28" s="10" t="s">
        <v>181</v>
      </c>
    </row>
    <row r="29" spans="1:19" x14ac:dyDescent="0.25">
      <c r="A29" s="12" t="s">
        <v>197</v>
      </c>
      <c r="B29" s="192">
        <v>0</v>
      </c>
      <c r="C29" s="10" t="s">
        <v>241</v>
      </c>
      <c r="D29" s="192">
        <v>0</v>
      </c>
      <c r="E29" s="10" t="s">
        <v>241</v>
      </c>
      <c r="F29" s="192">
        <v>0</v>
      </c>
      <c r="G29" s="10" t="s">
        <v>241</v>
      </c>
      <c r="H29" s="192">
        <v>0</v>
      </c>
      <c r="I29" s="10" t="s">
        <v>179</v>
      </c>
      <c r="J29" s="192">
        <v>0</v>
      </c>
      <c r="K29" s="10" t="s">
        <v>241</v>
      </c>
      <c r="L29" s="192">
        <v>0</v>
      </c>
      <c r="M29" s="10" t="s">
        <v>241</v>
      </c>
      <c r="N29" s="192">
        <v>0</v>
      </c>
      <c r="O29" s="10" t="s">
        <v>179</v>
      </c>
      <c r="P29" s="192">
        <v>0.40850440901692597</v>
      </c>
      <c r="Q29" s="10" t="s">
        <v>159</v>
      </c>
      <c r="R29" s="192">
        <v>4.2610340861984099E-2</v>
      </c>
      <c r="S29" s="10" t="s">
        <v>181</v>
      </c>
    </row>
    <row r="30" spans="1:19" x14ac:dyDescent="0.25">
      <c r="A30" s="12" t="s">
        <v>199</v>
      </c>
      <c r="B30" s="192">
        <v>0</v>
      </c>
      <c r="C30" s="10" t="s">
        <v>241</v>
      </c>
      <c r="D30" s="192">
        <v>0</v>
      </c>
      <c r="E30" s="10" t="s">
        <v>241</v>
      </c>
      <c r="F30" s="192">
        <v>0</v>
      </c>
      <c r="G30" s="10" t="s">
        <v>241</v>
      </c>
      <c r="H30" s="192">
        <v>0</v>
      </c>
      <c r="I30" s="10" t="s">
        <v>179</v>
      </c>
      <c r="J30" s="192">
        <v>0</v>
      </c>
      <c r="K30" s="10" t="s">
        <v>241</v>
      </c>
      <c r="L30" s="192">
        <v>0</v>
      </c>
      <c r="M30" s="10" t="s">
        <v>241</v>
      </c>
      <c r="N30" s="192">
        <v>0</v>
      </c>
      <c r="O30" s="10" t="s">
        <v>179</v>
      </c>
      <c r="P30" s="192">
        <v>0.39326341198898801</v>
      </c>
      <c r="Q30" s="10" t="s">
        <v>159</v>
      </c>
      <c r="R30" s="192">
        <v>4.0603492700339097E-2</v>
      </c>
      <c r="S30" s="10" t="s">
        <v>181</v>
      </c>
    </row>
    <row r="31" spans="1:19" x14ac:dyDescent="0.25">
      <c r="A31" s="12" t="s">
        <v>200</v>
      </c>
      <c r="B31" s="192">
        <v>0</v>
      </c>
      <c r="C31" s="10" t="s">
        <v>241</v>
      </c>
      <c r="D31" s="192">
        <v>0</v>
      </c>
      <c r="E31" s="10" t="s">
        <v>241</v>
      </c>
      <c r="F31" s="192">
        <v>0</v>
      </c>
      <c r="G31" s="10" t="s">
        <v>241</v>
      </c>
      <c r="H31" s="192">
        <v>0</v>
      </c>
      <c r="I31" s="10" t="s">
        <v>179</v>
      </c>
      <c r="J31" s="192">
        <v>0</v>
      </c>
      <c r="K31" s="10" t="s">
        <v>241</v>
      </c>
      <c r="L31" s="192">
        <v>0</v>
      </c>
      <c r="M31" s="10" t="s">
        <v>241</v>
      </c>
      <c r="N31" s="192">
        <v>0</v>
      </c>
      <c r="O31" s="10" t="s">
        <v>179</v>
      </c>
      <c r="P31" s="192">
        <v>0.422636466472881</v>
      </c>
      <c r="Q31" s="10" t="s">
        <v>159</v>
      </c>
      <c r="R31" s="192">
        <v>4.33285022186169E-2</v>
      </c>
      <c r="S31" s="10" t="s">
        <v>181</v>
      </c>
    </row>
    <row r="32" spans="1:19" x14ac:dyDescent="0.25">
      <c r="A32" s="15" t="s">
        <v>203</v>
      </c>
      <c r="B32" s="193">
        <v>0</v>
      </c>
      <c r="C32" s="14" t="s">
        <v>241</v>
      </c>
      <c r="D32" s="193">
        <v>0</v>
      </c>
      <c r="E32" s="14" t="s">
        <v>241</v>
      </c>
      <c r="F32" s="193">
        <v>0</v>
      </c>
      <c r="G32" s="14" t="s">
        <v>241</v>
      </c>
      <c r="H32" s="193">
        <v>0</v>
      </c>
      <c r="I32" s="14" t="s">
        <v>179</v>
      </c>
      <c r="J32" s="193">
        <v>0</v>
      </c>
      <c r="K32" s="14" t="s">
        <v>241</v>
      </c>
      <c r="L32" s="193">
        <v>0</v>
      </c>
      <c r="M32" s="14" t="s">
        <v>241</v>
      </c>
      <c r="N32" s="193">
        <v>0</v>
      </c>
      <c r="O32" s="14" t="s">
        <v>179</v>
      </c>
      <c r="P32" s="193">
        <v>0.31268614827361202</v>
      </c>
      <c r="Q32" s="14" t="s">
        <v>159</v>
      </c>
      <c r="R32" s="193">
        <v>3.2017052171409502E-2</v>
      </c>
      <c r="S32" s="14" t="s">
        <v>181</v>
      </c>
    </row>
    <row r="34" spans="1:2" x14ac:dyDescent="0.25">
      <c r="A34" s="16" t="s">
        <v>204</v>
      </c>
      <c r="B34" s="16" t="s">
        <v>230</v>
      </c>
    </row>
    <row r="36" spans="1:2" x14ac:dyDescent="0.25">
      <c r="B36" s="16" t="s">
        <v>380</v>
      </c>
    </row>
    <row r="37" spans="1:2" x14ac:dyDescent="0.25">
      <c r="B37" s="16" t="s">
        <v>395</v>
      </c>
    </row>
    <row r="39" spans="1:2" x14ac:dyDescent="0.25">
      <c r="B39" s="16" t="s">
        <v>210</v>
      </c>
    </row>
    <row r="40" spans="1:2" x14ac:dyDescent="0.25">
      <c r="B40" s="16" t="s">
        <v>244</v>
      </c>
    </row>
    <row r="41" spans="1:2" x14ac:dyDescent="0.25">
      <c r="B41" s="16" t="s">
        <v>212</v>
      </c>
    </row>
    <row r="44" spans="1:2" x14ac:dyDescent="0.25">
      <c r="A44" s="17" t="str">
        <f>HYPERLINK("#'MINOR_GAMING 13'!A2", "&lt;&lt;&lt; Previous table")</f>
        <v>&lt;&lt;&lt; Previous table</v>
      </c>
    </row>
    <row r="45" spans="1:2" x14ac:dyDescent="0.25">
      <c r="A45" s="17" t="str">
        <f>HYPERLINK("#'MINOR_GAMING 15'!A2",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Q45"/>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s>
  <sheetData>
    <row r="1" spans="1:17" x14ac:dyDescent="0.25">
      <c r="A1" s="8" t="str">
        <f>HYPERLINK("#'INDEX'!B95", "Link to index")</f>
        <v>Link to index</v>
      </c>
    </row>
    <row r="2" spans="1:17" ht="15.75" customHeight="1" x14ac:dyDescent="0.25">
      <c r="A2" s="287" t="s">
        <v>399</v>
      </c>
      <c r="B2" s="286"/>
      <c r="C2" s="286"/>
      <c r="D2" s="286"/>
      <c r="E2" s="286"/>
      <c r="F2" s="286"/>
      <c r="G2" s="286"/>
      <c r="H2" s="286"/>
      <c r="I2" s="286"/>
      <c r="J2" s="286"/>
      <c r="K2" s="286"/>
      <c r="L2" s="286"/>
      <c r="M2" s="286"/>
      <c r="N2" s="286"/>
      <c r="O2" s="286"/>
      <c r="P2" s="286"/>
      <c r="Q2" s="286"/>
    </row>
    <row r="3" spans="1:17" ht="15.75" customHeight="1" x14ac:dyDescent="0.25">
      <c r="A3" s="287" t="s">
        <v>113</v>
      </c>
      <c r="B3" s="286"/>
      <c r="C3" s="286"/>
      <c r="D3" s="286"/>
      <c r="E3" s="286"/>
      <c r="F3" s="286"/>
      <c r="G3" s="286"/>
      <c r="H3" s="286"/>
      <c r="I3" s="286"/>
      <c r="J3" s="286"/>
      <c r="K3" s="286"/>
      <c r="L3" s="286"/>
      <c r="M3" s="286"/>
      <c r="N3" s="286"/>
      <c r="O3" s="286"/>
      <c r="P3" s="286"/>
      <c r="Q3" s="286"/>
    </row>
    <row r="4" spans="1:17" ht="15.75" customHeight="1" x14ac:dyDescent="0.25"/>
    <row r="5" spans="1:17"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row>
    <row r="6" spans="1:17" x14ac:dyDescent="0.25">
      <c r="A6" s="288" t="s">
        <v>225</v>
      </c>
      <c r="B6" s="288"/>
      <c r="C6" s="288"/>
      <c r="D6" s="288"/>
      <c r="E6" s="288"/>
      <c r="F6" s="288"/>
      <c r="G6" s="288"/>
      <c r="H6" s="288"/>
      <c r="I6" s="288"/>
      <c r="J6" s="288"/>
      <c r="K6" s="288"/>
      <c r="L6" s="288"/>
      <c r="M6" s="288"/>
      <c r="N6" s="288"/>
      <c r="O6" s="288"/>
      <c r="P6" s="288"/>
      <c r="Q6" s="288"/>
    </row>
    <row r="7" spans="1:17" x14ac:dyDescent="0.25">
      <c r="A7" s="12" t="s">
        <v>170</v>
      </c>
      <c r="B7" s="194">
        <v>1.4151768971121399</v>
      </c>
      <c r="C7" s="10" t="s">
        <v>159</v>
      </c>
      <c r="D7" s="194">
        <v>0</v>
      </c>
      <c r="E7" s="10" t="s">
        <v>241</v>
      </c>
      <c r="F7" s="194">
        <v>0</v>
      </c>
      <c r="G7" s="10" t="s">
        <v>241</v>
      </c>
      <c r="H7" s="194">
        <v>1.1578864642548401</v>
      </c>
      <c r="I7" s="10" t="s">
        <v>159</v>
      </c>
      <c r="J7" s="194">
        <v>0</v>
      </c>
      <c r="K7" s="10" t="s">
        <v>241</v>
      </c>
      <c r="L7" s="194">
        <v>2.3576227803551402</v>
      </c>
      <c r="M7" s="10" t="s">
        <v>159</v>
      </c>
      <c r="N7" s="194">
        <v>1.36892939206294</v>
      </c>
      <c r="O7" s="10" t="s">
        <v>159</v>
      </c>
      <c r="P7" s="194">
        <v>0.25622983039332298</v>
      </c>
      <c r="Q7" s="10" t="s">
        <v>159</v>
      </c>
    </row>
    <row r="8" spans="1:17" x14ac:dyDescent="0.25">
      <c r="A8" s="12" t="s">
        <v>171</v>
      </c>
      <c r="B8" s="194">
        <v>1.56242310909896</v>
      </c>
      <c r="C8" s="10" t="s">
        <v>159</v>
      </c>
      <c r="D8" s="194">
        <v>0</v>
      </c>
      <c r="E8" s="10" t="s">
        <v>241</v>
      </c>
      <c r="F8" s="194">
        <v>0</v>
      </c>
      <c r="G8" s="10" t="s">
        <v>241</v>
      </c>
      <c r="H8" s="194">
        <v>1.1818647745372699</v>
      </c>
      <c r="I8" s="10" t="s">
        <v>159</v>
      </c>
      <c r="J8" s="194">
        <v>0</v>
      </c>
      <c r="K8" s="10" t="s">
        <v>241</v>
      </c>
      <c r="L8" s="194">
        <v>1.9153632089051</v>
      </c>
      <c r="M8" s="10" t="s">
        <v>159</v>
      </c>
      <c r="N8" s="194">
        <v>1.27899317895113</v>
      </c>
      <c r="O8" s="10" t="s">
        <v>159</v>
      </c>
      <c r="P8" s="194">
        <v>0.20235675845406401</v>
      </c>
      <c r="Q8" s="10" t="s">
        <v>159</v>
      </c>
    </row>
    <row r="9" spans="1:17" x14ac:dyDescent="0.25">
      <c r="A9" s="12" t="s">
        <v>172</v>
      </c>
      <c r="B9" s="194">
        <v>1.98179050463854</v>
      </c>
      <c r="C9" s="10" t="s">
        <v>159</v>
      </c>
      <c r="D9" s="194">
        <v>0</v>
      </c>
      <c r="E9" s="10" t="s">
        <v>241</v>
      </c>
      <c r="F9" s="194">
        <v>0</v>
      </c>
      <c r="G9" s="10" t="s">
        <v>241</v>
      </c>
      <c r="H9" s="194">
        <v>1.0363882927905801</v>
      </c>
      <c r="I9" s="10" t="s">
        <v>159</v>
      </c>
      <c r="J9" s="194">
        <v>0</v>
      </c>
      <c r="K9" s="10" t="s">
        <v>241</v>
      </c>
      <c r="L9" s="194">
        <v>1.6393395484353299</v>
      </c>
      <c r="M9" s="10" t="s">
        <v>159</v>
      </c>
      <c r="N9" s="194">
        <v>0.78393139417115498</v>
      </c>
      <c r="O9" s="10" t="s">
        <v>159</v>
      </c>
      <c r="P9" s="194">
        <v>0.248633733259881</v>
      </c>
      <c r="Q9" s="10" t="s">
        <v>159</v>
      </c>
    </row>
    <row r="10" spans="1:17" x14ac:dyDescent="0.25">
      <c r="A10" s="12" t="s">
        <v>173</v>
      </c>
      <c r="B10" s="194">
        <v>2.2469277233909599</v>
      </c>
      <c r="C10" s="10" t="s">
        <v>159</v>
      </c>
      <c r="D10" s="194">
        <v>0</v>
      </c>
      <c r="E10" s="10" t="s">
        <v>241</v>
      </c>
      <c r="F10" s="194">
        <v>0</v>
      </c>
      <c r="G10" s="10" t="s">
        <v>241</v>
      </c>
      <c r="H10" s="194">
        <v>0.541493189878549</v>
      </c>
      <c r="I10" s="10" t="s">
        <v>159</v>
      </c>
      <c r="J10" s="194">
        <v>0</v>
      </c>
      <c r="K10" s="10" t="s">
        <v>241</v>
      </c>
      <c r="L10" s="194">
        <v>1.3457404993501201</v>
      </c>
      <c r="M10" s="10" t="s">
        <v>159</v>
      </c>
      <c r="N10" s="194">
        <v>0.179430908924398</v>
      </c>
      <c r="O10" s="10" t="s">
        <v>159</v>
      </c>
      <c r="P10" s="194">
        <v>0.230545424364963</v>
      </c>
      <c r="Q10" s="10" t="s">
        <v>159</v>
      </c>
    </row>
    <row r="11" spans="1:17" x14ac:dyDescent="0.25">
      <c r="A11" s="12" t="s">
        <v>174</v>
      </c>
      <c r="B11" s="194">
        <v>2.20456417462086</v>
      </c>
      <c r="C11" s="10" t="s">
        <v>159</v>
      </c>
      <c r="D11" s="194">
        <v>0</v>
      </c>
      <c r="E11" s="10" t="s">
        <v>241</v>
      </c>
      <c r="F11" s="194">
        <v>0</v>
      </c>
      <c r="G11" s="10" t="s">
        <v>241</v>
      </c>
      <c r="H11" s="194">
        <v>0.48084758507502101</v>
      </c>
      <c r="I11" s="10" t="s">
        <v>159</v>
      </c>
      <c r="J11" s="194">
        <v>0</v>
      </c>
      <c r="K11" s="10" t="s">
        <v>241</v>
      </c>
      <c r="L11" s="194">
        <v>1.10281601244856</v>
      </c>
      <c r="M11" s="10" t="s">
        <v>159</v>
      </c>
      <c r="N11" s="194">
        <v>5.7082503016485597E-2</v>
      </c>
      <c r="O11" s="10" t="s">
        <v>159</v>
      </c>
      <c r="P11" s="194">
        <v>0.246443320428955</v>
      </c>
      <c r="Q11" s="10" t="s">
        <v>159</v>
      </c>
    </row>
    <row r="12" spans="1:17" x14ac:dyDescent="0.25">
      <c r="A12" s="12" t="s">
        <v>175</v>
      </c>
      <c r="B12" s="194">
        <v>4.1209018085721398</v>
      </c>
      <c r="C12" s="10" t="s">
        <v>159</v>
      </c>
      <c r="D12" s="194">
        <v>0</v>
      </c>
      <c r="E12" s="10" t="s">
        <v>241</v>
      </c>
      <c r="F12" s="194">
        <v>0</v>
      </c>
      <c r="G12" s="10" t="s">
        <v>241</v>
      </c>
      <c r="H12" s="194">
        <v>5.90622907247167E-2</v>
      </c>
      <c r="I12" s="10" t="s">
        <v>159</v>
      </c>
      <c r="J12" s="194">
        <v>0</v>
      </c>
      <c r="K12" s="10" t="s">
        <v>241</v>
      </c>
      <c r="L12" s="194">
        <v>0.88258617766869896</v>
      </c>
      <c r="M12" s="10" t="s">
        <v>159</v>
      </c>
      <c r="N12" s="194">
        <v>6.3369741171624805E-2</v>
      </c>
      <c r="O12" s="10" t="s">
        <v>159</v>
      </c>
      <c r="P12" s="194">
        <v>0.237057429073947</v>
      </c>
      <c r="Q12" s="10" t="s">
        <v>159</v>
      </c>
    </row>
    <row r="13" spans="1:17" x14ac:dyDescent="0.25">
      <c r="A13" s="12" t="s">
        <v>176</v>
      </c>
      <c r="B13" s="194">
        <v>4.1779910946625796</v>
      </c>
      <c r="C13" s="10" t="s">
        <v>159</v>
      </c>
      <c r="D13" s="194">
        <v>0</v>
      </c>
      <c r="E13" s="10" t="s">
        <v>241</v>
      </c>
      <c r="F13" s="194">
        <v>0</v>
      </c>
      <c r="G13" s="10" t="s">
        <v>241</v>
      </c>
      <c r="H13" s="194">
        <v>8.3288521280948293E-3</v>
      </c>
      <c r="I13" s="10" t="s">
        <v>159</v>
      </c>
      <c r="J13" s="194">
        <v>0</v>
      </c>
      <c r="K13" s="10" t="s">
        <v>241</v>
      </c>
      <c r="L13" s="194">
        <v>0.62477226665218599</v>
      </c>
      <c r="M13" s="10" t="s">
        <v>159</v>
      </c>
      <c r="N13" s="194">
        <v>8.2104919990442601E-2</v>
      </c>
      <c r="O13" s="10" t="s">
        <v>159</v>
      </c>
      <c r="P13" s="194">
        <v>0.230426311490744</v>
      </c>
      <c r="Q13" s="10" t="s">
        <v>159</v>
      </c>
    </row>
    <row r="14" spans="1:17" x14ac:dyDescent="0.25">
      <c r="A14" s="12" t="s">
        <v>177</v>
      </c>
      <c r="B14" s="194">
        <v>4.27822331893893</v>
      </c>
      <c r="C14" s="10" t="s">
        <v>159</v>
      </c>
      <c r="D14" s="194">
        <v>0</v>
      </c>
      <c r="E14" s="10" t="s">
        <v>241</v>
      </c>
      <c r="F14" s="194">
        <v>0</v>
      </c>
      <c r="G14" s="10" t="s">
        <v>241</v>
      </c>
      <c r="H14" s="194">
        <v>0</v>
      </c>
      <c r="I14" s="10" t="s">
        <v>379</v>
      </c>
      <c r="J14" s="194">
        <v>0</v>
      </c>
      <c r="K14" s="10" t="s">
        <v>241</v>
      </c>
      <c r="L14" s="194">
        <v>0.38356905399941499</v>
      </c>
      <c r="M14" s="10" t="s">
        <v>159</v>
      </c>
      <c r="N14" s="194">
        <v>7.7313469438600693E-2</v>
      </c>
      <c r="O14" s="10" t="s">
        <v>159</v>
      </c>
      <c r="P14" s="194">
        <v>0.215664779972706</v>
      </c>
      <c r="Q14" s="10" t="s">
        <v>159</v>
      </c>
    </row>
    <row r="15" spans="1:17" x14ac:dyDescent="0.25">
      <c r="A15" s="12" t="s">
        <v>178</v>
      </c>
      <c r="B15" s="194">
        <v>3.07381740234334</v>
      </c>
      <c r="C15" s="10" t="s">
        <v>159</v>
      </c>
      <c r="D15" s="194">
        <v>0</v>
      </c>
      <c r="E15" s="10" t="s">
        <v>241</v>
      </c>
      <c r="F15" s="194">
        <v>0</v>
      </c>
      <c r="G15" s="10" t="s">
        <v>241</v>
      </c>
      <c r="H15" s="194">
        <v>0</v>
      </c>
      <c r="I15" s="10" t="s">
        <v>179</v>
      </c>
      <c r="J15" s="194">
        <v>0</v>
      </c>
      <c r="K15" s="10" t="s">
        <v>241</v>
      </c>
      <c r="L15" s="194">
        <v>0.38755288038386199</v>
      </c>
      <c r="M15" s="10" t="s">
        <v>159</v>
      </c>
      <c r="N15" s="194">
        <v>8.1263339756141306E-2</v>
      </c>
      <c r="O15" s="10" t="s">
        <v>159</v>
      </c>
      <c r="P15" s="194">
        <v>0.208519382331776</v>
      </c>
      <c r="Q15" s="10" t="s">
        <v>159</v>
      </c>
    </row>
    <row r="16" spans="1:17" x14ac:dyDescent="0.25">
      <c r="A16" s="12" t="s">
        <v>182</v>
      </c>
      <c r="B16" s="194">
        <v>2.9891884202290302</v>
      </c>
      <c r="C16" s="10" t="s">
        <v>159</v>
      </c>
      <c r="D16" s="194">
        <v>0</v>
      </c>
      <c r="E16" s="10" t="s">
        <v>241</v>
      </c>
      <c r="F16" s="194">
        <v>0</v>
      </c>
      <c r="G16" s="10" t="s">
        <v>241</v>
      </c>
      <c r="H16" s="194">
        <v>0</v>
      </c>
      <c r="I16" s="10" t="s">
        <v>179</v>
      </c>
      <c r="J16" s="194">
        <v>0</v>
      </c>
      <c r="K16" s="10" t="s">
        <v>241</v>
      </c>
      <c r="L16" s="194">
        <v>0.37021532665288698</v>
      </c>
      <c r="M16" s="10" t="s">
        <v>159</v>
      </c>
      <c r="N16" s="194">
        <v>7.6019685411314E-2</v>
      </c>
      <c r="O16" s="10" t="s">
        <v>159</v>
      </c>
      <c r="P16" s="194">
        <v>0.19230228795561399</v>
      </c>
      <c r="Q16" s="10" t="s">
        <v>159</v>
      </c>
    </row>
    <row r="17" spans="1:17" x14ac:dyDescent="0.25">
      <c r="A17" s="12" t="s">
        <v>183</v>
      </c>
      <c r="B17" s="194">
        <v>2.9343519080426899</v>
      </c>
      <c r="C17" s="10" t="s">
        <v>159</v>
      </c>
      <c r="D17" s="194">
        <v>0</v>
      </c>
      <c r="E17" s="10" t="s">
        <v>241</v>
      </c>
      <c r="F17" s="194">
        <v>0</v>
      </c>
      <c r="G17" s="10" t="s">
        <v>241</v>
      </c>
      <c r="H17" s="194">
        <v>0</v>
      </c>
      <c r="I17" s="10" t="s">
        <v>179</v>
      </c>
      <c r="J17" s="194">
        <v>0</v>
      </c>
      <c r="K17" s="10" t="s">
        <v>241</v>
      </c>
      <c r="L17" s="194">
        <v>6.7327235772357705E-2</v>
      </c>
      <c r="M17" s="10" t="s">
        <v>159</v>
      </c>
      <c r="N17" s="194">
        <v>7.8582655345918698E-2</v>
      </c>
      <c r="O17" s="10" t="s">
        <v>159</v>
      </c>
      <c r="P17" s="194">
        <v>0.17658968206358699</v>
      </c>
      <c r="Q17" s="10" t="s">
        <v>159</v>
      </c>
    </row>
    <row r="18" spans="1:17" x14ac:dyDescent="0.25">
      <c r="A18" s="12" t="s">
        <v>184</v>
      </c>
      <c r="B18" s="194">
        <v>0</v>
      </c>
      <c r="C18" s="10" t="s">
        <v>241</v>
      </c>
      <c r="D18" s="194">
        <v>0</v>
      </c>
      <c r="E18" s="10" t="s">
        <v>241</v>
      </c>
      <c r="F18" s="194">
        <v>0</v>
      </c>
      <c r="G18" s="10" t="s">
        <v>241</v>
      </c>
      <c r="H18" s="194">
        <v>0</v>
      </c>
      <c r="I18" s="10" t="s">
        <v>179</v>
      </c>
      <c r="J18" s="194">
        <v>0</v>
      </c>
      <c r="K18" s="10" t="s">
        <v>241</v>
      </c>
      <c r="L18" s="194">
        <v>2.78791901759044E-2</v>
      </c>
      <c r="M18" s="10" t="s">
        <v>159</v>
      </c>
      <c r="N18" s="194">
        <v>8.4220435518821593E-2</v>
      </c>
      <c r="O18" s="10" t="s">
        <v>159</v>
      </c>
      <c r="P18" s="194">
        <v>0.16655962622890699</v>
      </c>
      <c r="Q18" s="10" t="s">
        <v>159</v>
      </c>
    </row>
    <row r="19" spans="1:17" x14ac:dyDescent="0.25">
      <c r="A19" s="12" t="s">
        <v>185</v>
      </c>
      <c r="B19" s="194">
        <v>0</v>
      </c>
      <c r="C19" s="10" t="s">
        <v>241</v>
      </c>
      <c r="D19" s="194">
        <v>0</v>
      </c>
      <c r="E19" s="10" t="s">
        <v>241</v>
      </c>
      <c r="F19" s="194">
        <v>0</v>
      </c>
      <c r="G19" s="10" t="s">
        <v>241</v>
      </c>
      <c r="H19" s="194">
        <v>0</v>
      </c>
      <c r="I19" s="10" t="s">
        <v>179</v>
      </c>
      <c r="J19" s="194">
        <v>0</v>
      </c>
      <c r="K19" s="10" t="s">
        <v>241</v>
      </c>
      <c r="L19" s="194">
        <v>0</v>
      </c>
      <c r="M19" s="10" t="s">
        <v>284</v>
      </c>
      <c r="N19" s="194">
        <v>8.4819016463488897E-2</v>
      </c>
      <c r="O19" s="10" t="s">
        <v>159</v>
      </c>
      <c r="P19" s="194">
        <v>0.163306903400283</v>
      </c>
      <c r="Q19" s="10" t="s">
        <v>159</v>
      </c>
    </row>
    <row r="20" spans="1:17" x14ac:dyDescent="0.25">
      <c r="A20" s="12" t="s">
        <v>186</v>
      </c>
      <c r="B20" s="194">
        <v>0</v>
      </c>
      <c r="C20" s="10" t="s">
        <v>241</v>
      </c>
      <c r="D20" s="194">
        <v>0</v>
      </c>
      <c r="E20" s="10" t="s">
        <v>241</v>
      </c>
      <c r="F20" s="194">
        <v>0</v>
      </c>
      <c r="G20" s="10" t="s">
        <v>241</v>
      </c>
      <c r="H20" s="194">
        <v>0</v>
      </c>
      <c r="I20" s="10" t="s">
        <v>179</v>
      </c>
      <c r="J20" s="194">
        <v>0</v>
      </c>
      <c r="K20" s="10" t="s">
        <v>241</v>
      </c>
      <c r="L20" s="194">
        <v>0</v>
      </c>
      <c r="M20" s="10" t="s">
        <v>241</v>
      </c>
      <c r="N20" s="194">
        <v>9.0652804335150702E-2</v>
      </c>
      <c r="O20" s="10" t="s">
        <v>159</v>
      </c>
      <c r="P20" s="194">
        <v>0.18130810206928399</v>
      </c>
      <c r="Q20" s="10" t="s">
        <v>159</v>
      </c>
    </row>
    <row r="21" spans="1:17" x14ac:dyDescent="0.25">
      <c r="A21" s="12" t="s">
        <v>188</v>
      </c>
      <c r="B21" s="194">
        <v>0</v>
      </c>
      <c r="C21" s="10" t="s">
        <v>241</v>
      </c>
      <c r="D21" s="194">
        <v>0</v>
      </c>
      <c r="E21" s="10" t="s">
        <v>241</v>
      </c>
      <c r="F21" s="194">
        <v>0</v>
      </c>
      <c r="G21" s="10" t="s">
        <v>241</v>
      </c>
      <c r="H21" s="194">
        <v>0</v>
      </c>
      <c r="I21" s="10" t="s">
        <v>179</v>
      </c>
      <c r="J21" s="194">
        <v>0</v>
      </c>
      <c r="K21" s="10" t="s">
        <v>241</v>
      </c>
      <c r="L21" s="194">
        <v>0</v>
      </c>
      <c r="M21" s="10" t="s">
        <v>241</v>
      </c>
      <c r="N21" s="194">
        <v>8.6072405454537093E-2</v>
      </c>
      <c r="O21" s="10" t="s">
        <v>159</v>
      </c>
      <c r="P21" s="194">
        <v>0.17841819383997901</v>
      </c>
      <c r="Q21" s="10" t="s">
        <v>159</v>
      </c>
    </row>
    <row r="22" spans="1:17" x14ac:dyDescent="0.25">
      <c r="A22" s="12" t="s">
        <v>189</v>
      </c>
      <c r="B22" s="194">
        <v>0</v>
      </c>
      <c r="C22" s="10" t="s">
        <v>241</v>
      </c>
      <c r="D22" s="194">
        <v>0</v>
      </c>
      <c r="E22" s="10" t="s">
        <v>241</v>
      </c>
      <c r="F22" s="194">
        <v>0</v>
      </c>
      <c r="G22" s="10" t="s">
        <v>241</v>
      </c>
      <c r="H22" s="194">
        <v>0</v>
      </c>
      <c r="I22" s="10" t="s">
        <v>179</v>
      </c>
      <c r="J22" s="194">
        <v>0</v>
      </c>
      <c r="K22" s="10" t="s">
        <v>241</v>
      </c>
      <c r="L22" s="194">
        <v>0</v>
      </c>
      <c r="M22" s="10" t="s">
        <v>241</v>
      </c>
      <c r="N22" s="194">
        <v>7.9809970736042804E-2</v>
      </c>
      <c r="O22" s="10" t="s">
        <v>159</v>
      </c>
      <c r="P22" s="194">
        <v>0.17192981479987399</v>
      </c>
      <c r="Q22" s="10" t="s">
        <v>159</v>
      </c>
    </row>
    <row r="23" spans="1:17" x14ac:dyDescent="0.25">
      <c r="A23" s="12" t="s">
        <v>190</v>
      </c>
      <c r="B23" s="194">
        <v>0</v>
      </c>
      <c r="C23" s="10" t="s">
        <v>241</v>
      </c>
      <c r="D23" s="194">
        <v>0</v>
      </c>
      <c r="E23" s="10" t="s">
        <v>241</v>
      </c>
      <c r="F23" s="194">
        <v>0</v>
      </c>
      <c r="G23" s="10" t="s">
        <v>241</v>
      </c>
      <c r="H23" s="194">
        <v>0</v>
      </c>
      <c r="I23" s="10" t="s">
        <v>179</v>
      </c>
      <c r="J23" s="194">
        <v>0</v>
      </c>
      <c r="K23" s="10" t="s">
        <v>241</v>
      </c>
      <c r="L23" s="194">
        <v>0</v>
      </c>
      <c r="M23" s="10" t="s">
        <v>241</v>
      </c>
      <c r="N23" s="194">
        <v>0</v>
      </c>
      <c r="O23" s="10" t="s">
        <v>179</v>
      </c>
      <c r="P23" s="194">
        <v>0.188949380846482</v>
      </c>
      <c r="Q23" s="10" t="s">
        <v>159</v>
      </c>
    </row>
    <row r="24" spans="1:17" x14ac:dyDescent="0.25">
      <c r="A24" s="12" t="s">
        <v>191</v>
      </c>
      <c r="B24" s="194">
        <v>0</v>
      </c>
      <c r="C24" s="10" t="s">
        <v>241</v>
      </c>
      <c r="D24" s="194">
        <v>0</v>
      </c>
      <c r="E24" s="10" t="s">
        <v>241</v>
      </c>
      <c r="F24" s="194">
        <v>0</v>
      </c>
      <c r="G24" s="10" t="s">
        <v>241</v>
      </c>
      <c r="H24" s="194">
        <v>0</v>
      </c>
      <c r="I24" s="10" t="s">
        <v>179</v>
      </c>
      <c r="J24" s="194">
        <v>0</v>
      </c>
      <c r="K24" s="10" t="s">
        <v>241</v>
      </c>
      <c r="L24" s="194">
        <v>0</v>
      </c>
      <c r="M24" s="10" t="s">
        <v>241</v>
      </c>
      <c r="N24" s="194">
        <v>0</v>
      </c>
      <c r="O24" s="10" t="s">
        <v>179</v>
      </c>
      <c r="P24" s="194">
        <v>0.17330148315105001</v>
      </c>
      <c r="Q24" s="10" t="s">
        <v>159</v>
      </c>
    </row>
    <row r="25" spans="1:17" x14ac:dyDescent="0.25">
      <c r="A25" s="12" t="s">
        <v>192</v>
      </c>
      <c r="B25" s="194">
        <v>0</v>
      </c>
      <c r="C25" s="10" t="s">
        <v>241</v>
      </c>
      <c r="D25" s="194">
        <v>0</v>
      </c>
      <c r="E25" s="10" t="s">
        <v>241</v>
      </c>
      <c r="F25" s="194">
        <v>0</v>
      </c>
      <c r="G25" s="10" t="s">
        <v>241</v>
      </c>
      <c r="H25" s="194">
        <v>0</v>
      </c>
      <c r="I25" s="10" t="s">
        <v>179</v>
      </c>
      <c r="J25" s="194">
        <v>0</v>
      </c>
      <c r="K25" s="10" t="s">
        <v>241</v>
      </c>
      <c r="L25" s="194">
        <v>0</v>
      </c>
      <c r="M25" s="10" t="s">
        <v>241</v>
      </c>
      <c r="N25" s="194">
        <v>0</v>
      </c>
      <c r="O25" s="10" t="s">
        <v>179</v>
      </c>
      <c r="P25" s="194">
        <v>0.15003910972054299</v>
      </c>
      <c r="Q25" s="10" t="s">
        <v>159</v>
      </c>
    </row>
    <row r="26" spans="1:17" x14ac:dyDescent="0.25">
      <c r="A26" s="12" t="s">
        <v>193</v>
      </c>
      <c r="B26" s="194">
        <v>0</v>
      </c>
      <c r="C26" s="10" t="s">
        <v>241</v>
      </c>
      <c r="D26" s="194">
        <v>0</v>
      </c>
      <c r="E26" s="10" t="s">
        <v>241</v>
      </c>
      <c r="F26" s="194">
        <v>0</v>
      </c>
      <c r="G26" s="10" t="s">
        <v>241</v>
      </c>
      <c r="H26" s="194">
        <v>0</v>
      </c>
      <c r="I26" s="10" t="s">
        <v>179</v>
      </c>
      <c r="J26" s="194">
        <v>0</v>
      </c>
      <c r="K26" s="10" t="s">
        <v>241</v>
      </c>
      <c r="L26" s="194">
        <v>0</v>
      </c>
      <c r="M26" s="10" t="s">
        <v>241</v>
      </c>
      <c r="N26" s="194">
        <v>0</v>
      </c>
      <c r="O26" s="10" t="s">
        <v>179</v>
      </c>
      <c r="P26" s="194">
        <v>0.15627968409339699</v>
      </c>
      <c r="Q26" s="10" t="s">
        <v>159</v>
      </c>
    </row>
    <row r="27" spans="1:17" x14ac:dyDescent="0.25">
      <c r="A27" s="12" t="s">
        <v>194</v>
      </c>
      <c r="B27" s="194">
        <v>0</v>
      </c>
      <c r="C27" s="10" t="s">
        <v>241</v>
      </c>
      <c r="D27" s="194">
        <v>0</v>
      </c>
      <c r="E27" s="10" t="s">
        <v>241</v>
      </c>
      <c r="F27" s="194">
        <v>0</v>
      </c>
      <c r="G27" s="10" t="s">
        <v>241</v>
      </c>
      <c r="H27" s="194">
        <v>0</v>
      </c>
      <c r="I27" s="10" t="s">
        <v>179</v>
      </c>
      <c r="J27" s="194">
        <v>0</v>
      </c>
      <c r="K27" s="10" t="s">
        <v>241</v>
      </c>
      <c r="L27" s="194">
        <v>0</v>
      </c>
      <c r="M27" s="10" t="s">
        <v>241</v>
      </c>
      <c r="N27" s="194">
        <v>0</v>
      </c>
      <c r="O27" s="10" t="s">
        <v>179</v>
      </c>
      <c r="P27" s="194">
        <v>0.149958039264243</v>
      </c>
      <c r="Q27" s="10" t="s">
        <v>159</v>
      </c>
    </row>
    <row r="28" spans="1:17" x14ac:dyDescent="0.25">
      <c r="A28" s="12" t="s">
        <v>196</v>
      </c>
      <c r="B28" s="194">
        <v>0</v>
      </c>
      <c r="C28" s="10" t="s">
        <v>241</v>
      </c>
      <c r="D28" s="194">
        <v>0</v>
      </c>
      <c r="E28" s="10" t="s">
        <v>241</v>
      </c>
      <c r="F28" s="194">
        <v>0</v>
      </c>
      <c r="G28" s="10" t="s">
        <v>241</v>
      </c>
      <c r="H28" s="194">
        <v>0</v>
      </c>
      <c r="I28" s="10" t="s">
        <v>179</v>
      </c>
      <c r="J28" s="194">
        <v>0</v>
      </c>
      <c r="K28" s="10" t="s">
        <v>241</v>
      </c>
      <c r="L28" s="194">
        <v>0</v>
      </c>
      <c r="M28" s="10" t="s">
        <v>241</v>
      </c>
      <c r="N28" s="194">
        <v>0</v>
      </c>
      <c r="O28" s="10" t="s">
        <v>179</v>
      </c>
      <c r="P28" s="194">
        <v>0.197704163613693</v>
      </c>
      <c r="Q28" s="10" t="s">
        <v>159</v>
      </c>
    </row>
    <row r="29" spans="1:17" x14ac:dyDescent="0.25">
      <c r="A29" s="12" t="s">
        <v>197</v>
      </c>
      <c r="B29" s="194">
        <v>0</v>
      </c>
      <c r="C29" s="10" t="s">
        <v>241</v>
      </c>
      <c r="D29" s="194">
        <v>0</v>
      </c>
      <c r="E29" s="10" t="s">
        <v>241</v>
      </c>
      <c r="F29" s="194">
        <v>0</v>
      </c>
      <c r="G29" s="10" t="s">
        <v>241</v>
      </c>
      <c r="H29" s="194">
        <v>0</v>
      </c>
      <c r="I29" s="10" t="s">
        <v>179</v>
      </c>
      <c r="J29" s="194">
        <v>0</v>
      </c>
      <c r="K29" s="10" t="s">
        <v>241</v>
      </c>
      <c r="L29" s="194">
        <v>0</v>
      </c>
      <c r="M29" s="10" t="s">
        <v>241</v>
      </c>
      <c r="N29" s="194">
        <v>0</v>
      </c>
      <c r="O29" s="10" t="s">
        <v>179</v>
      </c>
      <c r="P29" s="194">
        <v>0.20851938942511999</v>
      </c>
      <c r="Q29" s="10" t="s">
        <v>159</v>
      </c>
    </row>
    <row r="30" spans="1:17" x14ac:dyDescent="0.25">
      <c r="A30" s="12" t="s">
        <v>199</v>
      </c>
      <c r="B30" s="194">
        <v>0</v>
      </c>
      <c r="C30" s="10" t="s">
        <v>241</v>
      </c>
      <c r="D30" s="194">
        <v>0</v>
      </c>
      <c r="E30" s="10" t="s">
        <v>241</v>
      </c>
      <c r="F30" s="194">
        <v>0</v>
      </c>
      <c r="G30" s="10" t="s">
        <v>241</v>
      </c>
      <c r="H30" s="194">
        <v>0</v>
      </c>
      <c r="I30" s="10" t="s">
        <v>179</v>
      </c>
      <c r="J30" s="194">
        <v>0</v>
      </c>
      <c r="K30" s="10" t="s">
        <v>241</v>
      </c>
      <c r="L30" s="194">
        <v>0</v>
      </c>
      <c r="M30" s="10" t="s">
        <v>241</v>
      </c>
      <c r="N30" s="194">
        <v>0</v>
      </c>
      <c r="O30" s="10" t="s">
        <v>179</v>
      </c>
      <c r="P30" s="194">
        <v>0.211410012868436</v>
      </c>
      <c r="Q30" s="10" t="s">
        <v>159</v>
      </c>
    </row>
    <row r="31" spans="1:17" x14ac:dyDescent="0.25">
      <c r="A31" s="12" t="s">
        <v>200</v>
      </c>
      <c r="B31" s="194">
        <v>0</v>
      </c>
      <c r="C31" s="10" t="s">
        <v>241</v>
      </c>
      <c r="D31" s="194">
        <v>0</v>
      </c>
      <c r="E31" s="10" t="s">
        <v>241</v>
      </c>
      <c r="F31" s="194">
        <v>0</v>
      </c>
      <c r="G31" s="10" t="s">
        <v>241</v>
      </c>
      <c r="H31" s="194">
        <v>0</v>
      </c>
      <c r="I31" s="10" t="s">
        <v>179</v>
      </c>
      <c r="J31" s="194">
        <v>0</v>
      </c>
      <c r="K31" s="10" t="s">
        <v>241</v>
      </c>
      <c r="L31" s="194">
        <v>0</v>
      </c>
      <c r="M31" s="10" t="s">
        <v>241</v>
      </c>
      <c r="N31" s="194">
        <v>0</v>
      </c>
      <c r="O31" s="10" t="s">
        <v>179</v>
      </c>
      <c r="P31" s="194">
        <v>0.21815054211843199</v>
      </c>
      <c r="Q31" s="10" t="s">
        <v>159</v>
      </c>
    </row>
    <row r="32" spans="1:17" x14ac:dyDescent="0.25">
      <c r="A32" s="15" t="s">
        <v>203</v>
      </c>
      <c r="B32" s="195">
        <v>0</v>
      </c>
      <c r="C32" s="14" t="s">
        <v>241</v>
      </c>
      <c r="D32" s="195">
        <v>0</v>
      </c>
      <c r="E32" s="14" t="s">
        <v>241</v>
      </c>
      <c r="F32" s="195">
        <v>0</v>
      </c>
      <c r="G32" s="14" t="s">
        <v>241</v>
      </c>
      <c r="H32" s="195">
        <v>0</v>
      </c>
      <c r="I32" s="14" t="s">
        <v>179</v>
      </c>
      <c r="J32" s="195">
        <v>0</v>
      </c>
      <c r="K32" s="14" t="s">
        <v>241</v>
      </c>
      <c r="L32" s="195">
        <v>0</v>
      </c>
      <c r="M32" s="14" t="s">
        <v>241</v>
      </c>
      <c r="N32" s="195">
        <v>0</v>
      </c>
      <c r="O32" s="14" t="s">
        <v>179</v>
      </c>
      <c r="P32" s="195">
        <v>0.154356138624898</v>
      </c>
      <c r="Q32" s="14" t="s">
        <v>159</v>
      </c>
    </row>
    <row r="34" spans="1:2" x14ac:dyDescent="0.25">
      <c r="A34" s="16" t="s">
        <v>204</v>
      </c>
      <c r="B34" s="16" t="s">
        <v>230</v>
      </c>
    </row>
    <row r="36" spans="1:2" x14ac:dyDescent="0.25">
      <c r="B36" s="16" t="s">
        <v>380</v>
      </c>
    </row>
    <row r="37" spans="1:2" x14ac:dyDescent="0.25">
      <c r="B37" s="16" t="s">
        <v>395</v>
      </c>
    </row>
    <row r="39" spans="1:2" x14ac:dyDescent="0.25">
      <c r="B39" s="16" t="s">
        <v>210</v>
      </c>
    </row>
    <row r="40" spans="1:2" x14ac:dyDescent="0.25">
      <c r="B40" s="16" t="s">
        <v>244</v>
      </c>
    </row>
    <row r="41" spans="1:2" x14ac:dyDescent="0.25">
      <c r="B41" s="16" t="s">
        <v>212</v>
      </c>
    </row>
    <row r="44" spans="1:2" x14ac:dyDescent="0.25">
      <c r="A44" s="17" t="str">
        <f>HYPERLINK("#'MINOR_GAMING 14'!A2", "&lt;&lt;&lt; Previous table")</f>
        <v>&lt;&lt;&lt; Previous table</v>
      </c>
    </row>
    <row r="45" spans="1:2" x14ac:dyDescent="0.25">
      <c r="A45" s="17" t="str">
        <f>HYPERLINK("#'GAMING 1'!A2", "&gt;&gt;&gt; Next table")</f>
        <v>&gt;&gt;&gt; Next table</v>
      </c>
    </row>
  </sheetData>
  <mergeCells count="11">
    <mergeCell ref="A2:Q2"/>
    <mergeCell ref="A3:Q3"/>
    <mergeCell ref="A6:Q6"/>
    <mergeCell ref="B5:C5"/>
    <mergeCell ref="D5:E5"/>
    <mergeCell ref="F5:G5"/>
    <mergeCell ref="H5:I5"/>
    <mergeCell ref="J5:K5"/>
    <mergeCell ref="L5:M5"/>
    <mergeCell ref="N5:O5"/>
    <mergeCell ref="P5:Q5"/>
  </mergeCells>
  <pageMargins left="0.7" right="0.7" top="0.75" bottom="0.75" header="0.3" footer="0.3"/>
  <pageSetup paperSize="9" orientation="portrait" horizontalDpi="300" verticalDpi="30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S42"/>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HYPERLINK("#'INDEX'!B96", "Link to index")</f>
        <v>Link to index</v>
      </c>
    </row>
    <row r="2" spans="1:19" ht="15.75" customHeight="1" x14ac:dyDescent="0.25">
      <c r="A2" s="287" t="s">
        <v>400</v>
      </c>
      <c r="B2" s="286"/>
      <c r="C2" s="286"/>
      <c r="D2" s="286"/>
      <c r="E2" s="286"/>
      <c r="F2" s="286"/>
      <c r="G2" s="286"/>
      <c r="H2" s="286"/>
      <c r="I2" s="286"/>
      <c r="J2" s="286"/>
      <c r="K2" s="286"/>
      <c r="L2" s="286"/>
      <c r="M2" s="286"/>
      <c r="N2" s="286"/>
      <c r="O2" s="286"/>
      <c r="P2" s="286"/>
      <c r="Q2" s="286"/>
      <c r="R2" s="286"/>
      <c r="S2" s="286"/>
    </row>
    <row r="3" spans="1:19" ht="15.75" customHeight="1" x14ac:dyDescent="0.25">
      <c r="A3" s="287" t="s">
        <v>114</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196">
        <v>1264.6107294686001</v>
      </c>
      <c r="C7" s="10" t="s">
        <v>159</v>
      </c>
      <c r="D7" s="196">
        <v>23686.038</v>
      </c>
      <c r="E7" s="10" t="s">
        <v>159</v>
      </c>
      <c r="F7" s="196">
        <v>407.63400000000001</v>
      </c>
      <c r="G7" s="10" t="s">
        <v>159</v>
      </c>
      <c r="H7" s="196">
        <v>5182.1400000000003</v>
      </c>
      <c r="I7" s="10" t="s">
        <v>159</v>
      </c>
      <c r="J7" s="196">
        <v>2125.5509999999999</v>
      </c>
      <c r="K7" s="10" t="s">
        <v>159</v>
      </c>
      <c r="L7" s="196">
        <v>969.18899999999996</v>
      </c>
      <c r="M7" s="10" t="s">
        <v>159</v>
      </c>
      <c r="N7" s="196">
        <v>14035.62</v>
      </c>
      <c r="O7" s="10" t="s">
        <v>159</v>
      </c>
      <c r="P7" s="196">
        <v>2396.9549999999999</v>
      </c>
      <c r="Q7" s="10" t="s">
        <v>159</v>
      </c>
      <c r="R7" s="196">
        <v>50067.737729468601</v>
      </c>
      <c r="S7" s="10" t="s">
        <v>159</v>
      </c>
    </row>
    <row r="8" spans="1:19" x14ac:dyDescent="0.25">
      <c r="A8" s="12" t="s">
        <v>171</v>
      </c>
      <c r="B8" s="196">
        <v>1344.8321062801999</v>
      </c>
      <c r="C8" s="10" t="s">
        <v>159</v>
      </c>
      <c r="D8" s="196">
        <v>27264.815999999999</v>
      </c>
      <c r="E8" s="10" t="s">
        <v>159</v>
      </c>
      <c r="F8" s="196">
        <v>633.06600000000003</v>
      </c>
      <c r="G8" s="10" t="s">
        <v>159</v>
      </c>
      <c r="H8" s="196">
        <v>6333.7491338911996</v>
      </c>
      <c r="I8" s="10" t="s">
        <v>159</v>
      </c>
      <c r="J8" s="196">
        <v>3280.2339999999999</v>
      </c>
      <c r="K8" s="10" t="s">
        <v>159</v>
      </c>
      <c r="L8" s="196">
        <v>1030.1969999999999</v>
      </c>
      <c r="M8" s="10" t="s">
        <v>159</v>
      </c>
      <c r="N8" s="196">
        <v>18352.829000000002</v>
      </c>
      <c r="O8" s="10" t="s">
        <v>159</v>
      </c>
      <c r="P8" s="196">
        <v>2502.1590000000001</v>
      </c>
      <c r="Q8" s="10" t="s">
        <v>159</v>
      </c>
      <c r="R8" s="196">
        <v>60741.882240171399</v>
      </c>
      <c r="S8" s="10" t="s">
        <v>159</v>
      </c>
    </row>
    <row r="9" spans="1:19" x14ac:dyDescent="0.25">
      <c r="A9" s="12" t="s">
        <v>172</v>
      </c>
      <c r="B9" s="196">
        <v>1283.1420000000001</v>
      </c>
      <c r="C9" s="10" t="s">
        <v>159</v>
      </c>
      <c r="D9" s="196">
        <v>29407.077000000001</v>
      </c>
      <c r="E9" s="10" t="s">
        <v>159</v>
      </c>
      <c r="F9" s="196">
        <v>625.55899999999997</v>
      </c>
      <c r="G9" s="10" t="s">
        <v>159</v>
      </c>
      <c r="H9" s="196">
        <v>7167.7089999999998</v>
      </c>
      <c r="I9" s="10" t="s">
        <v>159</v>
      </c>
      <c r="J9" s="196">
        <v>3602.9949999999999</v>
      </c>
      <c r="K9" s="10" t="s">
        <v>159</v>
      </c>
      <c r="L9" s="196">
        <v>1130.972405</v>
      </c>
      <c r="M9" s="10" t="s">
        <v>159</v>
      </c>
      <c r="N9" s="196">
        <v>23176.987000000001</v>
      </c>
      <c r="O9" s="10" t="s">
        <v>181</v>
      </c>
      <c r="P9" s="196">
        <v>2235.27</v>
      </c>
      <c r="Q9" s="10" t="s">
        <v>159</v>
      </c>
      <c r="R9" s="196">
        <v>68629.711404999995</v>
      </c>
      <c r="S9" s="10" t="s">
        <v>181</v>
      </c>
    </row>
    <row r="10" spans="1:19" x14ac:dyDescent="0.25">
      <c r="A10" s="12" t="s">
        <v>173</v>
      </c>
      <c r="B10" s="196">
        <v>1371.627</v>
      </c>
      <c r="C10" s="10" t="s">
        <v>159</v>
      </c>
      <c r="D10" s="196">
        <v>34498.897068750899</v>
      </c>
      <c r="E10" s="10" t="s">
        <v>159</v>
      </c>
      <c r="F10" s="196">
        <v>724.76199999999994</v>
      </c>
      <c r="G10" s="10" t="s">
        <v>159</v>
      </c>
      <c r="H10" s="196">
        <v>9572.0709999999999</v>
      </c>
      <c r="I10" s="10" t="s">
        <v>159</v>
      </c>
      <c r="J10" s="196">
        <v>3909.9960000000001</v>
      </c>
      <c r="K10" s="10" t="s">
        <v>159</v>
      </c>
      <c r="L10" s="196">
        <v>1298.7670000000001</v>
      </c>
      <c r="M10" s="10" t="s">
        <v>159</v>
      </c>
      <c r="N10" s="196">
        <v>31921.252</v>
      </c>
      <c r="O10" s="10" t="s">
        <v>181</v>
      </c>
      <c r="P10" s="196">
        <v>2172.308</v>
      </c>
      <c r="Q10" s="10" t="s">
        <v>159</v>
      </c>
      <c r="R10" s="196">
        <v>85469.680068750895</v>
      </c>
      <c r="S10" s="10" t="s">
        <v>181</v>
      </c>
    </row>
    <row r="11" spans="1:19" x14ac:dyDescent="0.25">
      <c r="A11" s="12" t="s">
        <v>174</v>
      </c>
      <c r="B11" s="196">
        <v>1558.643</v>
      </c>
      <c r="C11" s="10" t="s">
        <v>159</v>
      </c>
      <c r="D11" s="196">
        <v>38676.894592282697</v>
      </c>
      <c r="E11" s="10" t="s">
        <v>159</v>
      </c>
      <c r="F11" s="196">
        <v>831.38800000000003</v>
      </c>
      <c r="G11" s="10" t="s">
        <v>159</v>
      </c>
      <c r="H11" s="196">
        <v>11499.217000000001</v>
      </c>
      <c r="I11" s="10" t="s">
        <v>159</v>
      </c>
      <c r="J11" s="196">
        <v>4365.5209999999997</v>
      </c>
      <c r="K11" s="10" t="s">
        <v>159</v>
      </c>
      <c r="L11" s="196">
        <v>1486.9780000000001</v>
      </c>
      <c r="M11" s="10" t="s">
        <v>159</v>
      </c>
      <c r="N11" s="196">
        <v>30451.236000000001</v>
      </c>
      <c r="O11" s="10" t="s">
        <v>181</v>
      </c>
      <c r="P11" s="196">
        <v>1852.394</v>
      </c>
      <c r="Q11" s="10" t="s">
        <v>159</v>
      </c>
      <c r="R11" s="196">
        <v>90722.271592282705</v>
      </c>
      <c r="S11" s="10" t="s">
        <v>181</v>
      </c>
    </row>
    <row r="12" spans="1:19" x14ac:dyDescent="0.25">
      <c r="A12" s="12" t="s">
        <v>175</v>
      </c>
      <c r="B12" s="196">
        <v>1714.5450000000001</v>
      </c>
      <c r="C12" s="10" t="s">
        <v>159</v>
      </c>
      <c r="D12" s="196">
        <v>43006.214599304301</v>
      </c>
      <c r="E12" s="10" t="s">
        <v>159</v>
      </c>
      <c r="F12" s="196">
        <v>1027.0029999999999</v>
      </c>
      <c r="G12" s="10" t="s">
        <v>159</v>
      </c>
      <c r="H12" s="196">
        <v>13232.373</v>
      </c>
      <c r="I12" s="10" t="s">
        <v>159</v>
      </c>
      <c r="J12" s="196">
        <v>4759.4849999999997</v>
      </c>
      <c r="K12" s="10" t="s">
        <v>159</v>
      </c>
      <c r="L12" s="196">
        <v>1646.0799460999999</v>
      </c>
      <c r="M12" s="10" t="s">
        <v>159</v>
      </c>
      <c r="N12" s="196">
        <v>33854.118999999999</v>
      </c>
      <c r="O12" s="10" t="s">
        <v>181</v>
      </c>
      <c r="P12" s="196">
        <v>1875.287</v>
      </c>
      <c r="Q12" s="10" t="s">
        <v>159</v>
      </c>
      <c r="R12" s="196">
        <v>101115.10654540401</v>
      </c>
      <c r="S12" s="10" t="s">
        <v>181</v>
      </c>
    </row>
    <row r="13" spans="1:19" x14ac:dyDescent="0.25">
      <c r="A13" s="12" t="s">
        <v>176</v>
      </c>
      <c r="B13" s="196">
        <v>1829.8530000000001</v>
      </c>
      <c r="C13" s="10" t="s">
        <v>159</v>
      </c>
      <c r="D13" s="196">
        <v>43457.852897680903</v>
      </c>
      <c r="E13" s="10" t="s">
        <v>159</v>
      </c>
      <c r="F13" s="196">
        <v>1290.77</v>
      </c>
      <c r="G13" s="10" t="s">
        <v>159</v>
      </c>
      <c r="H13" s="196">
        <v>14324.536</v>
      </c>
      <c r="I13" s="10" t="s">
        <v>181</v>
      </c>
      <c r="J13" s="196">
        <v>5307.28</v>
      </c>
      <c r="K13" s="10" t="s">
        <v>159</v>
      </c>
      <c r="L13" s="196">
        <v>1861.175</v>
      </c>
      <c r="M13" s="10" t="s">
        <v>159</v>
      </c>
      <c r="N13" s="196">
        <v>35031.447</v>
      </c>
      <c r="O13" s="10" t="s">
        <v>181</v>
      </c>
      <c r="P13" s="196">
        <v>1847.48</v>
      </c>
      <c r="Q13" s="10" t="s">
        <v>159</v>
      </c>
      <c r="R13" s="196">
        <v>104950.393897681</v>
      </c>
      <c r="S13" s="10" t="s">
        <v>181</v>
      </c>
    </row>
    <row r="14" spans="1:19" x14ac:dyDescent="0.25">
      <c r="A14" s="12" t="s">
        <v>177</v>
      </c>
      <c r="B14" s="196">
        <v>1990.6120000000001</v>
      </c>
      <c r="C14" s="10" t="s">
        <v>159</v>
      </c>
      <c r="D14" s="196">
        <v>47079.582000000002</v>
      </c>
      <c r="E14" s="10" t="s">
        <v>181</v>
      </c>
      <c r="F14" s="196">
        <v>1409.8734995299999</v>
      </c>
      <c r="G14" s="10" t="s">
        <v>181</v>
      </c>
      <c r="H14" s="196">
        <v>15150.472</v>
      </c>
      <c r="I14" s="10" t="s">
        <v>181</v>
      </c>
      <c r="J14" s="196">
        <v>5935.4110000000001</v>
      </c>
      <c r="K14" s="10" t="s">
        <v>159</v>
      </c>
      <c r="L14" s="196">
        <v>1909.2550000000001</v>
      </c>
      <c r="M14" s="10" t="s">
        <v>159</v>
      </c>
      <c r="N14" s="196">
        <v>34675.192999999999</v>
      </c>
      <c r="O14" s="10" t="s">
        <v>181</v>
      </c>
      <c r="P14" s="196">
        <v>1893.672</v>
      </c>
      <c r="Q14" s="10" t="s">
        <v>159</v>
      </c>
      <c r="R14" s="196">
        <v>110044.07049953</v>
      </c>
      <c r="S14" s="10" t="s">
        <v>181</v>
      </c>
    </row>
    <row r="15" spans="1:19" x14ac:dyDescent="0.25">
      <c r="A15" s="12" t="s">
        <v>178</v>
      </c>
      <c r="B15" s="196">
        <v>2120.578</v>
      </c>
      <c r="C15" s="10" t="s">
        <v>159</v>
      </c>
      <c r="D15" s="196">
        <v>49230.720000000001</v>
      </c>
      <c r="E15" s="10" t="s">
        <v>181</v>
      </c>
      <c r="F15" s="196">
        <v>1608.537</v>
      </c>
      <c r="G15" s="10" t="s">
        <v>181</v>
      </c>
      <c r="H15" s="196">
        <v>16740.832999999999</v>
      </c>
      <c r="I15" s="10" t="s">
        <v>181</v>
      </c>
      <c r="J15" s="196">
        <v>6600.8</v>
      </c>
      <c r="K15" s="10" t="s">
        <v>159</v>
      </c>
      <c r="L15" s="196">
        <v>2021.279</v>
      </c>
      <c r="M15" s="10" t="s">
        <v>159</v>
      </c>
      <c r="N15" s="196">
        <v>32418.159</v>
      </c>
      <c r="O15" s="10" t="s">
        <v>181</v>
      </c>
      <c r="P15" s="196">
        <v>1746.009</v>
      </c>
      <c r="Q15" s="10" t="s">
        <v>159</v>
      </c>
      <c r="R15" s="196">
        <v>112486.91499999999</v>
      </c>
      <c r="S15" s="10" t="s">
        <v>181</v>
      </c>
    </row>
    <row r="16" spans="1:19" x14ac:dyDescent="0.25">
      <c r="A16" s="12" t="s">
        <v>182</v>
      </c>
      <c r="B16" s="196">
        <v>2215.3249999999998</v>
      </c>
      <c r="C16" s="10" t="s">
        <v>159</v>
      </c>
      <c r="D16" s="196">
        <v>51837.141000000003</v>
      </c>
      <c r="E16" s="10" t="s">
        <v>181</v>
      </c>
      <c r="F16" s="196">
        <v>1597.181</v>
      </c>
      <c r="G16" s="10" t="s">
        <v>181</v>
      </c>
      <c r="H16" s="196">
        <v>19162.861000000001</v>
      </c>
      <c r="I16" s="10" t="s">
        <v>181</v>
      </c>
      <c r="J16" s="196">
        <v>7341.5708379999996</v>
      </c>
      <c r="K16" s="10" t="s">
        <v>159</v>
      </c>
      <c r="L16" s="196">
        <v>2150.0120000000002</v>
      </c>
      <c r="M16" s="10" t="s">
        <v>159</v>
      </c>
      <c r="N16" s="196">
        <v>31876.690999999999</v>
      </c>
      <c r="O16" s="10" t="s">
        <v>181</v>
      </c>
      <c r="P16" s="196">
        <v>1915.4290000000001</v>
      </c>
      <c r="Q16" s="10" t="s">
        <v>159</v>
      </c>
      <c r="R16" s="196">
        <v>118096.210838</v>
      </c>
      <c r="S16" s="10" t="s">
        <v>181</v>
      </c>
    </row>
    <row r="17" spans="1:19" x14ac:dyDescent="0.25">
      <c r="A17" s="12" t="s">
        <v>183</v>
      </c>
      <c r="B17" s="196">
        <v>2174.3780000000002</v>
      </c>
      <c r="C17" s="10" t="s">
        <v>159</v>
      </c>
      <c r="D17" s="196">
        <v>55496.847999999998</v>
      </c>
      <c r="E17" s="10" t="s">
        <v>181</v>
      </c>
      <c r="F17" s="196">
        <v>1736.617</v>
      </c>
      <c r="G17" s="10" t="s">
        <v>181</v>
      </c>
      <c r="H17" s="196">
        <v>21247.321</v>
      </c>
      <c r="I17" s="10" t="s">
        <v>181</v>
      </c>
      <c r="J17" s="196">
        <v>7809.7120000000004</v>
      </c>
      <c r="K17" s="10" t="s">
        <v>159</v>
      </c>
      <c r="L17" s="196">
        <v>2249.0219999999999</v>
      </c>
      <c r="M17" s="10" t="s">
        <v>159</v>
      </c>
      <c r="N17" s="196">
        <v>32659.433000000001</v>
      </c>
      <c r="O17" s="10" t="s">
        <v>181</v>
      </c>
      <c r="P17" s="196">
        <v>2047.3240000000001</v>
      </c>
      <c r="Q17" s="10" t="s">
        <v>159</v>
      </c>
      <c r="R17" s="196">
        <v>125420.655</v>
      </c>
      <c r="S17" s="10" t="s">
        <v>181</v>
      </c>
    </row>
    <row r="18" spans="1:19" x14ac:dyDescent="0.25">
      <c r="A18" s="12" t="s">
        <v>184</v>
      </c>
      <c r="B18" s="196">
        <v>2301.636</v>
      </c>
      <c r="C18" s="10" t="s">
        <v>159</v>
      </c>
      <c r="D18" s="196">
        <v>58090.858999999997</v>
      </c>
      <c r="E18" s="10" t="s">
        <v>181</v>
      </c>
      <c r="F18" s="196">
        <v>1904.5783300000001</v>
      </c>
      <c r="G18" s="10" t="s">
        <v>181</v>
      </c>
      <c r="H18" s="196">
        <v>22648.319</v>
      </c>
      <c r="I18" s="10" t="s">
        <v>181</v>
      </c>
      <c r="J18" s="196">
        <v>8189.3940000000002</v>
      </c>
      <c r="K18" s="10" t="s">
        <v>159</v>
      </c>
      <c r="L18" s="196">
        <v>2079.3088200000002</v>
      </c>
      <c r="M18" s="10" t="s">
        <v>159</v>
      </c>
      <c r="N18" s="196">
        <v>33414.731</v>
      </c>
      <c r="O18" s="10" t="s">
        <v>181</v>
      </c>
      <c r="P18" s="196">
        <v>2240.9769999999999</v>
      </c>
      <c r="Q18" s="10" t="s">
        <v>159</v>
      </c>
      <c r="R18" s="196">
        <v>130869.80315000001</v>
      </c>
      <c r="S18" s="10" t="s">
        <v>181</v>
      </c>
    </row>
    <row r="19" spans="1:19" x14ac:dyDescent="0.25">
      <c r="A19" s="12" t="s">
        <v>185</v>
      </c>
      <c r="B19" s="196">
        <v>2285.1579999999999</v>
      </c>
      <c r="C19" s="10" t="s">
        <v>159</v>
      </c>
      <c r="D19" s="196">
        <v>61530.771000000001</v>
      </c>
      <c r="E19" s="10" t="s">
        <v>181</v>
      </c>
      <c r="F19" s="196">
        <v>1821.623</v>
      </c>
      <c r="G19" s="10" t="s">
        <v>181</v>
      </c>
      <c r="H19" s="196">
        <v>21897.521419199998</v>
      </c>
      <c r="I19" s="10" t="s">
        <v>181</v>
      </c>
      <c r="J19" s="196">
        <v>8913.5419999999995</v>
      </c>
      <c r="K19" s="10" t="s">
        <v>159</v>
      </c>
      <c r="L19" s="196">
        <v>76.155000000000001</v>
      </c>
      <c r="M19" s="10" t="s">
        <v>181</v>
      </c>
      <c r="N19" s="196">
        <v>34449.548999999999</v>
      </c>
      <c r="O19" s="10" t="s">
        <v>181</v>
      </c>
      <c r="P19" s="196">
        <v>2805.42</v>
      </c>
      <c r="Q19" s="10" t="s">
        <v>159</v>
      </c>
      <c r="R19" s="196">
        <v>133779.73941919999</v>
      </c>
      <c r="S19" s="10" t="s">
        <v>181</v>
      </c>
    </row>
    <row r="20" spans="1:19" x14ac:dyDescent="0.25">
      <c r="A20" s="12" t="s">
        <v>186</v>
      </c>
      <c r="B20" s="196">
        <v>2249.9319999999998</v>
      </c>
      <c r="C20" s="10" t="s">
        <v>159</v>
      </c>
      <c r="D20" s="196">
        <v>56657.45</v>
      </c>
      <c r="E20" s="10" t="s">
        <v>181</v>
      </c>
      <c r="F20" s="196">
        <v>1964.9213698599999</v>
      </c>
      <c r="G20" s="10" t="s">
        <v>181</v>
      </c>
      <c r="H20" s="196">
        <v>24026.119132489999</v>
      </c>
      <c r="I20" s="10" t="s">
        <v>181</v>
      </c>
      <c r="J20" s="196">
        <v>8685.4240000000009</v>
      </c>
      <c r="K20" s="10" t="s">
        <v>159</v>
      </c>
      <c r="L20" s="196">
        <v>79.710999999999999</v>
      </c>
      <c r="M20" s="10" t="s">
        <v>181</v>
      </c>
      <c r="N20" s="196">
        <v>36171.063000000002</v>
      </c>
      <c r="O20" s="10" t="s">
        <v>181</v>
      </c>
      <c r="P20" s="196">
        <v>3018.3249999999998</v>
      </c>
      <c r="Q20" s="10" t="s">
        <v>159</v>
      </c>
      <c r="R20" s="196">
        <v>132852.94550234999</v>
      </c>
      <c r="S20" s="10" t="s">
        <v>181</v>
      </c>
    </row>
    <row r="21" spans="1:19" x14ac:dyDescent="0.25">
      <c r="A21" s="12" t="s">
        <v>188</v>
      </c>
      <c r="B21" s="196">
        <v>2239.0949999999998</v>
      </c>
      <c r="C21" s="10" t="s">
        <v>159</v>
      </c>
      <c r="D21" s="196">
        <v>59380.161</v>
      </c>
      <c r="E21" s="10" t="s">
        <v>181</v>
      </c>
      <c r="F21" s="196">
        <v>2047.32112525</v>
      </c>
      <c r="G21" s="10" t="s">
        <v>181</v>
      </c>
      <c r="H21" s="196">
        <v>25616.436000000002</v>
      </c>
      <c r="I21" s="10" t="s">
        <v>181</v>
      </c>
      <c r="J21" s="196">
        <v>8825.848</v>
      </c>
      <c r="K21" s="10" t="s">
        <v>159</v>
      </c>
      <c r="L21" s="196">
        <v>77.344999999999999</v>
      </c>
      <c r="M21" s="10" t="s">
        <v>181</v>
      </c>
      <c r="N21" s="196">
        <v>37861.052000000003</v>
      </c>
      <c r="O21" s="10" t="s">
        <v>181</v>
      </c>
      <c r="P21" s="196">
        <v>3327.0616212999998</v>
      </c>
      <c r="Q21" s="10" t="s">
        <v>159</v>
      </c>
      <c r="R21" s="196">
        <v>139374.31974655</v>
      </c>
      <c r="S21" s="10" t="s">
        <v>181</v>
      </c>
    </row>
    <row r="22" spans="1:19" x14ac:dyDescent="0.25">
      <c r="A22" s="12" t="s">
        <v>189</v>
      </c>
      <c r="B22" s="196">
        <v>2236.5230000000001</v>
      </c>
      <c r="C22" s="10" t="s">
        <v>159</v>
      </c>
      <c r="D22" s="196">
        <v>59264.343000000001</v>
      </c>
      <c r="E22" s="10" t="s">
        <v>181</v>
      </c>
      <c r="F22" s="196">
        <v>1904.287842</v>
      </c>
      <c r="G22" s="10" t="s">
        <v>181</v>
      </c>
      <c r="H22" s="196">
        <v>24961.631000000001</v>
      </c>
      <c r="I22" s="10" t="s">
        <v>181</v>
      </c>
      <c r="J22" s="196">
        <v>8673.1919999999991</v>
      </c>
      <c r="K22" s="10" t="s">
        <v>159</v>
      </c>
      <c r="L22" s="196">
        <v>89.49</v>
      </c>
      <c r="M22" s="10" t="s">
        <v>181</v>
      </c>
      <c r="N22" s="196">
        <v>37561.689050530003</v>
      </c>
      <c r="O22" s="10" t="s">
        <v>181</v>
      </c>
      <c r="P22" s="196">
        <v>3302.5610000000001</v>
      </c>
      <c r="Q22" s="10" t="s">
        <v>159</v>
      </c>
      <c r="R22" s="196">
        <v>137993.71689253001</v>
      </c>
      <c r="S22" s="10" t="s">
        <v>181</v>
      </c>
    </row>
    <row r="23" spans="1:19" x14ac:dyDescent="0.25">
      <c r="A23" s="12" t="s">
        <v>190</v>
      </c>
      <c r="B23" s="196">
        <v>2339.2449999999999</v>
      </c>
      <c r="C23" s="10" t="s">
        <v>159</v>
      </c>
      <c r="D23" s="196">
        <v>63927.173000000003</v>
      </c>
      <c r="E23" s="10" t="s">
        <v>181</v>
      </c>
      <c r="F23" s="196">
        <v>1787.787902</v>
      </c>
      <c r="G23" s="10" t="s">
        <v>181</v>
      </c>
      <c r="H23" s="196">
        <v>26217.917000000001</v>
      </c>
      <c r="I23" s="10" t="s">
        <v>181</v>
      </c>
      <c r="J23" s="196">
        <v>8889.3019999999997</v>
      </c>
      <c r="K23" s="10" t="s">
        <v>159</v>
      </c>
      <c r="L23" s="196">
        <v>83.388000000000005</v>
      </c>
      <c r="M23" s="10" t="s">
        <v>181</v>
      </c>
      <c r="N23" s="196">
        <v>39104.106</v>
      </c>
      <c r="O23" s="10" t="s">
        <v>181</v>
      </c>
      <c r="P23" s="196">
        <v>3311.3649999999998</v>
      </c>
      <c r="Q23" s="10" t="s">
        <v>159</v>
      </c>
      <c r="R23" s="196">
        <v>145660.283902</v>
      </c>
      <c r="S23" s="10" t="s">
        <v>181</v>
      </c>
    </row>
    <row r="24" spans="1:19" x14ac:dyDescent="0.25">
      <c r="A24" s="12" t="s">
        <v>191</v>
      </c>
      <c r="B24" s="196">
        <v>2364.98</v>
      </c>
      <c r="C24" s="10" t="s">
        <v>159</v>
      </c>
      <c r="D24" s="196">
        <v>67071.183999999994</v>
      </c>
      <c r="E24" s="10" t="s">
        <v>181</v>
      </c>
      <c r="F24" s="196">
        <v>1828.806846</v>
      </c>
      <c r="G24" s="10" t="s">
        <v>181</v>
      </c>
      <c r="H24" s="196">
        <v>27586.187999999998</v>
      </c>
      <c r="I24" s="10" t="s">
        <v>181</v>
      </c>
      <c r="J24" s="196">
        <v>8953.6209999999992</v>
      </c>
      <c r="K24" s="10" t="s">
        <v>159</v>
      </c>
      <c r="L24" s="196">
        <v>90.635999999999996</v>
      </c>
      <c r="M24" s="10" t="s">
        <v>181</v>
      </c>
      <c r="N24" s="196">
        <v>39785.9</v>
      </c>
      <c r="O24" s="10" t="s">
        <v>181</v>
      </c>
      <c r="P24" s="196">
        <v>3802.0949999999998</v>
      </c>
      <c r="Q24" s="10" t="s">
        <v>159</v>
      </c>
      <c r="R24" s="196">
        <v>151483.41084600001</v>
      </c>
      <c r="S24" s="10" t="s">
        <v>181</v>
      </c>
    </row>
    <row r="25" spans="1:19" x14ac:dyDescent="0.25">
      <c r="A25" s="12" t="s">
        <v>192</v>
      </c>
      <c r="B25" s="196">
        <v>2375.3939999999998</v>
      </c>
      <c r="C25" s="10" t="s">
        <v>159</v>
      </c>
      <c r="D25" s="196">
        <v>68825.195000000007</v>
      </c>
      <c r="E25" s="10" t="s">
        <v>181</v>
      </c>
      <c r="F25" s="196">
        <v>1838.648786</v>
      </c>
      <c r="G25" s="10" t="s">
        <v>181</v>
      </c>
      <c r="H25" s="196">
        <v>28347.853999999999</v>
      </c>
      <c r="I25" s="10" t="s">
        <v>181</v>
      </c>
      <c r="J25" s="196">
        <v>8901.5280000000002</v>
      </c>
      <c r="K25" s="10" t="s">
        <v>159</v>
      </c>
      <c r="L25" s="196">
        <v>110.199</v>
      </c>
      <c r="M25" s="10" t="s">
        <v>181</v>
      </c>
      <c r="N25" s="196">
        <v>38608.125</v>
      </c>
      <c r="O25" s="10" t="s">
        <v>181</v>
      </c>
      <c r="P25" s="196">
        <v>3830.8960000000002</v>
      </c>
      <c r="Q25" s="10" t="s">
        <v>159</v>
      </c>
      <c r="R25" s="196">
        <v>152837.839786</v>
      </c>
      <c r="S25" s="10" t="s">
        <v>181</v>
      </c>
    </row>
    <row r="26" spans="1:19" x14ac:dyDescent="0.25">
      <c r="A26" s="12" t="s">
        <v>193</v>
      </c>
      <c r="B26" s="196">
        <v>2323.6080000000002</v>
      </c>
      <c r="C26" s="10" t="s">
        <v>159</v>
      </c>
      <c r="D26" s="196">
        <v>71157.419571139995</v>
      </c>
      <c r="E26" s="10" t="s">
        <v>181</v>
      </c>
      <c r="F26" s="196">
        <v>1939.3958</v>
      </c>
      <c r="G26" s="10" t="s">
        <v>181</v>
      </c>
      <c r="H26" s="196">
        <v>28865.043000000001</v>
      </c>
      <c r="I26" s="10" t="s">
        <v>181</v>
      </c>
      <c r="J26" s="196">
        <v>8724.6319999999996</v>
      </c>
      <c r="K26" s="10" t="s">
        <v>181</v>
      </c>
      <c r="L26" s="196">
        <v>93.648539999999997</v>
      </c>
      <c r="M26" s="10" t="s">
        <v>181</v>
      </c>
      <c r="N26" s="196">
        <v>39554.653439180001</v>
      </c>
      <c r="O26" s="10" t="s">
        <v>181</v>
      </c>
      <c r="P26" s="196">
        <v>4302.9359999999997</v>
      </c>
      <c r="Q26" s="10" t="s">
        <v>159</v>
      </c>
      <c r="R26" s="196">
        <v>156961.33635031999</v>
      </c>
      <c r="S26" s="10" t="s">
        <v>181</v>
      </c>
    </row>
    <row r="27" spans="1:19" x14ac:dyDescent="0.25">
      <c r="A27" s="12" t="s">
        <v>194</v>
      </c>
      <c r="B27" s="196">
        <v>2165.1880000000001</v>
      </c>
      <c r="C27" s="10" t="s">
        <v>159</v>
      </c>
      <c r="D27" s="196">
        <v>76140.569000000003</v>
      </c>
      <c r="E27" s="10" t="s">
        <v>181</v>
      </c>
      <c r="F27" s="196">
        <v>2106.5714349999998</v>
      </c>
      <c r="G27" s="10" t="s">
        <v>181</v>
      </c>
      <c r="H27" s="196">
        <v>31179.296999999999</v>
      </c>
      <c r="I27" s="10" t="s">
        <v>181</v>
      </c>
      <c r="J27" s="196">
        <v>8497.366</v>
      </c>
      <c r="K27" s="10" t="s">
        <v>181</v>
      </c>
      <c r="L27" s="196">
        <v>93.772300000000001</v>
      </c>
      <c r="M27" s="10" t="s">
        <v>181</v>
      </c>
      <c r="N27" s="196">
        <v>42355.320077999997</v>
      </c>
      <c r="O27" s="10" t="s">
        <v>181</v>
      </c>
      <c r="P27" s="196">
        <v>4553.0240000000003</v>
      </c>
      <c r="Q27" s="10" t="s">
        <v>159</v>
      </c>
      <c r="R27" s="196">
        <v>167091.10781300001</v>
      </c>
      <c r="S27" s="10" t="s">
        <v>181</v>
      </c>
    </row>
    <row r="28" spans="1:19" x14ac:dyDescent="0.25">
      <c r="A28" s="12" t="s">
        <v>196</v>
      </c>
      <c r="B28" s="196">
        <v>2220.4450000000002</v>
      </c>
      <c r="C28" s="10" t="s">
        <v>159</v>
      </c>
      <c r="D28" s="196">
        <v>81057.679000000004</v>
      </c>
      <c r="E28" s="10" t="s">
        <v>181</v>
      </c>
      <c r="F28" s="196">
        <v>2135.1743000000001</v>
      </c>
      <c r="G28" s="10" t="s">
        <v>181</v>
      </c>
      <c r="H28" s="196">
        <v>32814.517</v>
      </c>
      <c r="I28" s="10" t="s">
        <v>181</v>
      </c>
      <c r="J28" s="196">
        <v>8464.31</v>
      </c>
      <c r="K28" s="10" t="s">
        <v>181</v>
      </c>
      <c r="L28" s="196">
        <v>100.79</v>
      </c>
      <c r="M28" s="10" t="s">
        <v>181</v>
      </c>
      <c r="N28" s="196">
        <v>44277.118999999999</v>
      </c>
      <c r="O28" s="10" t="s">
        <v>181</v>
      </c>
      <c r="P28" s="196">
        <v>5272.53</v>
      </c>
      <c r="Q28" s="10" t="s">
        <v>159</v>
      </c>
      <c r="R28" s="196">
        <v>176342.5643</v>
      </c>
      <c r="S28" s="10" t="s">
        <v>181</v>
      </c>
    </row>
    <row r="29" spans="1:19" x14ac:dyDescent="0.25">
      <c r="A29" s="12" t="s">
        <v>197</v>
      </c>
      <c r="B29" s="196">
        <v>2279.5619999999999</v>
      </c>
      <c r="C29" s="10" t="s">
        <v>159</v>
      </c>
      <c r="D29" s="196">
        <v>82282.914999999994</v>
      </c>
      <c r="E29" s="10" t="s">
        <v>181</v>
      </c>
      <c r="F29" s="196">
        <v>2143.5698579999998</v>
      </c>
      <c r="G29" s="10" t="s">
        <v>181</v>
      </c>
      <c r="H29" s="196">
        <v>33738.010296</v>
      </c>
      <c r="I29" s="10" t="s">
        <v>181</v>
      </c>
      <c r="J29" s="196">
        <v>8030.9</v>
      </c>
      <c r="K29" s="10" t="s">
        <v>181</v>
      </c>
      <c r="L29" s="196">
        <v>96.143100000000004</v>
      </c>
      <c r="M29" s="10" t="s">
        <v>181</v>
      </c>
      <c r="N29" s="196">
        <v>41659.438732859999</v>
      </c>
      <c r="O29" s="10" t="s">
        <v>181</v>
      </c>
      <c r="P29" s="196">
        <v>4408.951</v>
      </c>
      <c r="Q29" s="10" t="s">
        <v>159</v>
      </c>
      <c r="R29" s="196">
        <v>174639.48998685999</v>
      </c>
      <c r="S29" s="10" t="s">
        <v>181</v>
      </c>
    </row>
    <row r="30" spans="1:19" x14ac:dyDescent="0.25">
      <c r="A30" s="12" t="s">
        <v>199</v>
      </c>
      <c r="B30" s="196">
        <v>2247.0079999999998</v>
      </c>
      <c r="C30" s="10" t="s">
        <v>159</v>
      </c>
      <c r="D30" s="196">
        <v>85182.433999999994</v>
      </c>
      <c r="E30" s="10" t="s">
        <v>181</v>
      </c>
      <c r="F30" s="196">
        <v>2387.6880000000001</v>
      </c>
      <c r="G30" s="10" t="s">
        <v>181</v>
      </c>
      <c r="H30" s="196">
        <v>35271.285148280003</v>
      </c>
      <c r="I30" s="10" t="s">
        <v>181</v>
      </c>
      <c r="J30" s="196">
        <v>8034.7529999999997</v>
      </c>
      <c r="K30" s="10" t="s">
        <v>181</v>
      </c>
      <c r="L30" s="196">
        <v>99.470626999999993</v>
      </c>
      <c r="M30" s="10" t="s">
        <v>202</v>
      </c>
      <c r="N30" s="196">
        <v>43985.73251365</v>
      </c>
      <c r="O30" s="10" t="s">
        <v>181</v>
      </c>
      <c r="P30" s="196">
        <v>4198.442</v>
      </c>
      <c r="Q30" s="10" t="s">
        <v>201</v>
      </c>
      <c r="R30" s="196">
        <v>181406.81328892999</v>
      </c>
      <c r="S30" s="10" t="s">
        <v>202</v>
      </c>
    </row>
    <row r="31" spans="1:19" x14ac:dyDescent="0.25">
      <c r="A31" s="12" t="s">
        <v>200</v>
      </c>
      <c r="B31" s="196">
        <v>2240.1489999999999</v>
      </c>
      <c r="C31" s="10" t="s">
        <v>159</v>
      </c>
      <c r="D31" s="196">
        <v>88467.141300000003</v>
      </c>
      <c r="E31" s="10" t="s">
        <v>181</v>
      </c>
      <c r="F31" s="196">
        <v>2383.5</v>
      </c>
      <c r="G31" s="10" t="s">
        <v>181</v>
      </c>
      <c r="H31" s="196">
        <v>36684.443893379997</v>
      </c>
      <c r="I31" s="10" t="s">
        <v>181</v>
      </c>
      <c r="J31" s="196">
        <v>8189.78</v>
      </c>
      <c r="K31" s="10" t="s">
        <v>181</v>
      </c>
      <c r="L31" s="196">
        <v>120.26936600000001</v>
      </c>
      <c r="M31" s="10" t="s">
        <v>181</v>
      </c>
      <c r="N31" s="196">
        <v>44179.197302139997</v>
      </c>
      <c r="O31" s="10" t="s">
        <v>202</v>
      </c>
      <c r="P31" s="196">
        <v>4335.66</v>
      </c>
      <c r="Q31" s="10" t="s">
        <v>159</v>
      </c>
      <c r="R31" s="196">
        <v>186600.14086151999</v>
      </c>
      <c r="S31" s="10" t="s">
        <v>202</v>
      </c>
    </row>
    <row r="32" spans="1:19" x14ac:dyDescent="0.25">
      <c r="A32" s="15" t="s">
        <v>203</v>
      </c>
      <c r="B32" s="197">
        <v>1768.7550000000001</v>
      </c>
      <c r="C32" s="14" t="s">
        <v>159</v>
      </c>
      <c r="D32" s="197">
        <v>75960.441000000006</v>
      </c>
      <c r="E32" s="14" t="s">
        <v>181</v>
      </c>
      <c r="F32" s="197">
        <v>2085.9290000000001</v>
      </c>
      <c r="G32" s="14" t="s">
        <v>159</v>
      </c>
      <c r="H32" s="197">
        <v>28564.074056410002</v>
      </c>
      <c r="I32" s="14" t="s">
        <v>181</v>
      </c>
      <c r="J32" s="197">
        <v>6304.8519999999999</v>
      </c>
      <c r="K32" s="14" t="s">
        <v>181</v>
      </c>
      <c r="L32" s="197">
        <v>132.997468</v>
      </c>
      <c r="M32" s="14" t="s">
        <v>181</v>
      </c>
      <c r="N32" s="197">
        <v>33296.204711480001</v>
      </c>
      <c r="O32" s="14" t="s">
        <v>181</v>
      </c>
      <c r="P32" s="197">
        <v>3513.5030000000002</v>
      </c>
      <c r="Q32" s="14" t="s">
        <v>159</v>
      </c>
      <c r="R32" s="197">
        <v>151626.75623589</v>
      </c>
      <c r="S32" s="14" t="s">
        <v>181</v>
      </c>
    </row>
    <row r="34" spans="1:2" x14ac:dyDescent="0.25">
      <c r="A34" s="16" t="s">
        <v>204</v>
      </c>
      <c r="B34" s="16" t="s">
        <v>205</v>
      </c>
    </row>
    <row r="37" spans="1:2" x14ac:dyDescent="0.25">
      <c r="B37" s="16" t="s">
        <v>210</v>
      </c>
    </row>
    <row r="38" spans="1:2" x14ac:dyDescent="0.25">
      <c r="B38" s="16" t="s">
        <v>211</v>
      </c>
    </row>
    <row r="41" spans="1:2" x14ac:dyDescent="0.25">
      <c r="A41" s="17" t="str">
        <f>HYPERLINK("#'MINOR_GAMING 15'!A2", "&lt;&lt;&lt; Previous table")</f>
        <v>&lt;&lt;&lt; Previous table</v>
      </c>
    </row>
    <row r="42" spans="1:2" x14ac:dyDescent="0.25">
      <c r="A42" s="17" t="str">
        <f>HYPERLINK("#'GAMING 2'!A2",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S42"/>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HYPERLINK("#'INDEX'!B97", "Link to index")</f>
        <v>Link to index</v>
      </c>
    </row>
    <row r="2" spans="1:19" ht="15.75" customHeight="1" x14ac:dyDescent="0.25">
      <c r="A2" s="287" t="s">
        <v>401</v>
      </c>
      <c r="B2" s="286"/>
      <c r="C2" s="286"/>
      <c r="D2" s="286"/>
      <c r="E2" s="286"/>
      <c r="F2" s="286"/>
      <c r="G2" s="286"/>
      <c r="H2" s="286"/>
      <c r="I2" s="286"/>
      <c r="J2" s="286"/>
      <c r="K2" s="286"/>
      <c r="L2" s="286"/>
      <c r="M2" s="286"/>
      <c r="N2" s="286"/>
      <c r="O2" s="286"/>
      <c r="P2" s="286"/>
      <c r="Q2" s="286"/>
      <c r="R2" s="286"/>
      <c r="S2" s="286"/>
    </row>
    <row r="3" spans="1:19" ht="15.75" customHeight="1" x14ac:dyDescent="0.25">
      <c r="A3" s="287" t="s">
        <v>115</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198">
        <v>2307.8148485728202</v>
      </c>
      <c r="C7" s="10" t="s">
        <v>159</v>
      </c>
      <c r="D7" s="198">
        <v>43225.1513659306</v>
      </c>
      <c r="E7" s="10" t="s">
        <v>159</v>
      </c>
      <c r="F7" s="198">
        <v>743.89990220820198</v>
      </c>
      <c r="G7" s="10" t="s">
        <v>159</v>
      </c>
      <c r="H7" s="198">
        <v>9456.9968138801305</v>
      </c>
      <c r="I7" s="10" t="s">
        <v>159</v>
      </c>
      <c r="J7" s="198">
        <v>3878.9629447949501</v>
      </c>
      <c r="K7" s="10" t="s">
        <v>159</v>
      </c>
      <c r="L7" s="198">
        <v>1768.69349053628</v>
      </c>
      <c r="M7" s="10" t="s">
        <v>159</v>
      </c>
      <c r="N7" s="198">
        <v>25613.899589905399</v>
      </c>
      <c r="O7" s="10" t="s">
        <v>159</v>
      </c>
      <c r="P7" s="198">
        <v>4374.2538406940103</v>
      </c>
      <c r="Q7" s="10" t="s">
        <v>159</v>
      </c>
      <c r="R7" s="198">
        <v>91369.672796522398</v>
      </c>
      <c r="S7" s="10" t="s">
        <v>159</v>
      </c>
    </row>
    <row r="8" spans="1:19" x14ac:dyDescent="0.25">
      <c r="A8" s="12" t="s">
        <v>171</v>
      </c>
      <c r="B8" s="198">
        <v>2353.9648214314602</v>
      </c>
      <c r="C8" s="10" t="s">
        <v>159</v>
      </c>
      <c r="D8" s="198">
        <v>47723.739957639897</v>
      </c>
      <c r="E8" s="10" t="s">
        <v>159</v>
      </c>
      <c r="F8" s="198">
        <v>1108.10493494705</v>
      </c>
      <c r="G8" s="10" t="s">
        <v>159</v>
      </c>
      <c r="H8" s="198">
        <v>11086.4565021363</v>
      </c>
      <c r="I8" s="10" t="s">
        <v>159</v>
      </c>
      <c r="J8" s="198">
        <v>5741.6501331316204</v>
      </c>
      <c r="K8" s="10" t="s">
        <v>159</v>
      </c>
      <c r="L8" s="198">
        <v>1803.23438577912</v>
      </c>
      <c r="M8" s="10" t="s">
        <v>159</v>
      </c>
      <c r="N8" s="198">
        <v>32124.3920620272</v>
      </c>
      <c r="O8" s="10" t="s">
        <v>159</v>
      </c>
      <c r="P8" s="198">
        <v>4379.7246036308597</v>
      </c>
      <c r="Q8" s="10" t="s">
        <v>159</v>
      </c>
      <c r="R8" s="198">
        <v>106321.267400724</v>
      </c>
      <c r="S8" s="10" t="s">
        <v>159</v>
      </c>
    </row>
    <row r="9" spans="1:19" x14ac:dyDescent="0.25">
      <c r="A9" s="12" t="s">
        <v>172</v>
      </c>
      <c r="B9" s="198">
        <v>2215.8138716417898</v>
      </c>
      <c r="C9" s="10" t="s">
        <v>159</v>
      </c>
      <c r="D9" s="198">
        <v>50782.0717746269</v>
      </c>
      <c r="E9" s="10" t="s">
        <v>159</v>
      </c>
      <c r="F9" s="198">
        <v>1080.2563626865699</v>
      </c>
      <c r="G9" s="10" t="s">
        <v>159</v>
      </c>
      <c r="H9" s="198">
        <v>12377.6706164179</v>
      </c>
      <c r="I9" s="10" t="s">
        <v>159</v>
      </c>
      <c r="J9" s="198">
        <v>6221.8883805970099</v>
      </c>
      <c r="K9" s="10" t="s">
        <v>159</v>
      </c>
      <c r="L9" s="198">
        <v>1953.0374217686599</v>
      </c>
      <c r="M9" s="10" t="s">
        <v>159</v>
      </c>
      <c r="N9" s="198">
        <v>40023.5432223881</v>
      </c>
      <c r="O9" s="10" t="s">
        <v>181</v>
      </c>
      <c r="P9" s="198">
        <v>3860.0110298507502</v>
      </c>
      <c r="Q9" s="10" t="s">
        <v>159</v>
      </c>
      <c r="R9" s="198">
        <v>118514.292679978</v>
      </c>
      <c r="S9" s="10" t="s">
        <v>181</v>
      </c>
    </row>
    <row r="10" spans="1:19" x14ac:dyDescent="0.25">
      <c r="A10" s="12" t="s">
        <v>173</v>
      </c>
      <c r="B10" s="198">
        <v>2368.6155805970202</v>
      </c>
      <c r="C10" s="10" t="s">
        <v>159</v>
      </c>
      <c r="D10" s="198">
        <v>59574.961057529501</v>
      </c>
      <c r="E10" s="10" t="s">
        <v>159</v>
      </c>
      <c r="F10" s="198">
        <v>1251.5666179104501</v>
      </c>
      <c r="G10" s="10" t="s">
        <v>159</v>
      </c>
      <c r="H10" s="198">
        <v>16529.680816417898</v>
      </c>
      <c r="I10" s="10" t="s">
        <v>159</v>
      </c>
      <c r="J10" s="198">
        <v>6752.0378686567201</v>
      </c>
      <c r="K10" s="10" t="s">
        <v>159</v>
      </c>
      <c r="L10" s="198">
        <v>2242.7961477611898</v>
      </c>
      <c r="M10" s="10" t="s">
        <v>159</v>
      </c>
      <c r="N10" s="198">
        <v>55123.714274626902</v>
      </c>
      <c r="O10" s="10" t="s">
        <v>181</v>
      </c>
      <c r="P10" s="198">
        <v>3751.2841134328401</v>
      </c>
      <c r="Q10" s="10" t="s">
        <v>159</v>
      </c>
      <c r="R10" s="198">
        <v>147594.65647693301</v>
      </c>
      <c r="S10" s="10" t="s">
        <v>181</v>
      </c>
    </row>
    <row r="11" spans="1:19" x14ac:dyDescent="0.25">
      <c r="A11" s="12" t="s">
        <v>174</v>
      </c>
      <c r="B11" s="198">
        <v>2659.8081873156302</v>
      </c>
      <c r="C11" s="10" t="s">
        <v>159</v>
      </c>
      <c r="D11" s="198">
        <v>66001.721302759703</v>
      </c>
      <c r="E11" s="10" t="s">
        <v>159</v>
      </c>
      <c r="F11" s="198">
        <v>1418.75503834808</v>
      </c>
      <c r="G11" s="10" t="s">
        <v>159</v>
      </c>
      <c r="H11" s="198">
        <v>19623.295087020699</v>
      </c>
      <c r="I11" s="10" t="s">
        <v>159</v>
      </c>
      <c r="J11" s="198">
        <v>7449.7165147492597</v>
      </c>
      <c r="K11" s="10" t="s">
        <v>159</v>
      </c>
      <c r="L11" s="198">
        <v>2537.51260471976</v>
      </c>
      <c r="M11" s="10" t="s">
        <v>159</v>
      </c>
      <c r="N11" s="198">
        <v>51964.719840708</v>
      </c>
      <c r="O11" s="10" t="s">
        <v>181</v>
      </c>
      <c r="P11" s="198">
        <v>3161.0912359882</v>
      </c>
      <c r="Q11" s="10" t="s">
        <v>159</v>
      </c>
      <c r="R11" s="198">
        <v>154816.61981160901</v>
      </c>
      <c r="S11" s="10" t="s">
        <v>181</v>
      </c>
    </row>
    <row r="12" spans="1:19" x14ac:dyDescent="0.25">
      <c r="A12" s="12" t="s">
        <v>175</v>
      </c>
      <c r="B12" s="198">
        <v>2858.39850864553</v>
      </c>
      <c r="C12" s="10" t="s">
        <v>159</v>
      </c>
      <c r="D12" s="198">
        <v>71697.680535151405</v>
      </c>
      <c r="E12" s="10" t="s">
        <v>159</v>
      </c>
      <c r="F12" s="198">
        <v>1712.1649438040299</v>
      </c>
      <c r="G12" s="10" t="s">
        <v>159</v>
      </c>
      <c r="H12" s="198">
        <v>22060.310606628202</v>
      </c>
      <c r="I12" s="10" t="s">
        <v>159</v>
      </c>
      <c r="J12" s="198">
        <v>7934.7610158501402</v>
      </c>
      <c r="K12" s="10" t="s">
        <v>159</v>
      </c>
      <c r="L12" s="198">
        <v>2744.25720120706</v>
      </c>
      <c r="M12" s="10" t="s">
        <v>159</v>
      </c>
      <c r="N12" s="198">
        <v>56439.792050432297</v>
      </c>
      <c r="O12" s="10" t="s">
        <v>181</v>
      </c>
      <c r="P12" s="198">
        <v>3126.3790475504302</v>
      </c>
      <c r="Q12" s="10" t="s">
        <v>159</v>
      </c>
      <c r="R12" s="198">
        <v>168573.74390926899</v>
      </c>
      <c r="S12" s="10" t="s">
        <v>181</v>
      </c>
    </row>
    <row r="13" spans="1:19" x14ac:dyDescent="0.25">
      <c r="A13" s="12" t="s">
        <v>176</v>
      </c>
      <c r="B13" s="198">
        <v>2876.5488057065199</v>
      </c>
      <c r="C13" s="10" t="s">
        <v>159</v>
      </c>
      <c r="D13" s="198">
        <v>68316.217123120703</v>
      </c>
      <c r="E13" s="10" t="s">
        <v>159</v>
      </c>
      <c r="F13" s="198">
        <v>2029.1044701087001</v>
      </c>
      <c r="G13" s="10" t="s">
        <v>159</v>
      </c>
      <c r="H13" s="198">
        <v>22518.326293478302</v>
      </c>
      <c r="I13" s="10" t="s">
        <v>181</v>
      </c>
      <c r="J13" s="198">
        <v>8343.1018478260903</v>
      </c>
      <c r="K13" s="10" t="s">
        <v>159</v>
      </c>
      <c r="L13" s="198">
        <v>2925.7873301630402</v>
      </c>
      <c r="M13" s="10" t="s">
        <v>159</v>
      </c>
      <c r="N13" s="198">
        <v>55069.815460597798</v>
      </c>
      <c r="O13" s="10" t="s">
        <v>181</v>
      </c>
      <c r="P13" s="198">
        <v>2904.25864130435</v>
      </c>
      <c r="Q13" s="10" t="s">
        <v>159</v>
      </c>
      <c r="R13" s="198">
        <v>164983.159972305</v>
      </c>
      <c r="S13" s="10" t="s">
        <v>181</v>
      </c>
    </row>
    <row r="14" spans="1:19" x14ac:dyDescent="0.25">
      <c r="A14" s="12" t="s">
        <v>177</v>
      </c>
      <c r="B14" s="198">
        <v>3042.4545363276102</v>
      </c>
      <c r="C14" s="10" t="s">
        <v>159</v>
      </c>
      <c r="D14" s="198">
        <v>71956.507759577304</v>
      </c>
      <c r="E14" s="10" t="s">
        <v>181</v>
      </c>
      <c r="F14" s="198">
        <v>2154.8528916198302</v>
      </c>
      <c r="G14" s="10" t="s">
        <v>181</v>
      </c>
      <c r="H14" s="198">
        <v>23156.005421400299</v>
      </c>
      <c r="I14" s="10" t="s">
        <v>181</v>
      </c>
      <c r="J14" s="198">
        <v>9071.6915812417392</v>
      </c>
      <c r="K14" s="10" t="s">
        <v>159</v>
      </c>
      <c r="L14" s="198">
        <v>2918.1083685601102</v>
      </c>
      <c r="M14" s="10" t="s">
        <v>159</v>
      </c>
      <c r="N14" s="198">
        <v>52997.619948480802</v>
      </c>
      <c r="O14" s="10" t="s">
        <v>181</v>
      </c>
      <c r="P14" s="198">
        <v>2894.2912866578599</v>
      </c>
      <c r="Q14" s="10" t="s">
        <v>159</v>
      </c>
      <c r="R14" s="198">
        <v>168191.53179386599</v>
      </c>
      <c r="S14" s="10" t="s">
        <v>181</v>
      </c>
    </row>
    <row r="15" spans="1:19" x14ac:dyDescent="0.25">
      <c r="A15" s="12" t="s">
        <v>178</v>
      </c>
      <c r="B15" s="198">
        <v>3145.52403333333</v>
      </c>
      <c r="C15" s="10" t="s">
        <v>159</v>
      </c>
      <c r="D15" s="198">
        <v>73025.567999999999</v>
      </c>
      <c r="E15" s="10" t="s">
        <v>181</v>
      </c>
      <c r="F15" s="198">
        <v>2385.9965499999998</v>
      </c>
      <c r="G15" s="10" t="s">
        <v>181</v>
      </c>
      <c r="H15" s="198">
        <v>24832.235616666701</v>
      </c>
      <c r="I15" s="10" t="s">
        <v>181</v>
      </c>
      <c r="J15" s="198">
        <v>9791.1866666666701</v>
      </c>
      <c r="K15" s="10" t="s">
        <v>159</v>
      </c>
      <c r="L15" s="198">
        <v>2998.2305166666702</v>
      </c>
      <c r="M15" s="10" t="s">
        <v>159</v>
      </c>
      <c r="N15" s="198">
        <v>48086.935850000002</v>
      </c>
      <c r="O15" s="10" t="s">
        <v>181</v>
      </c>
      <c r="P15" s="198">
        <v>2589.9133499999998</v>
      </c>
      <c r="Q15" s="10" t="s">
        <v>159</v>
      </c>
      <c r="R15" s="198">
        <v>166855.59058333299</v>
      </c>
      <c r="S15" s="10" t="s">
        <v>181</v>
      </c>
    </row>
    <row r="16" spans="1:19" x14ac:dyDescent="0.25">
      <c r="A16" s="12" t="s">
        <v>182</v>
      </c>
      <c r="B16" s="198">
        <v>3207.9236858573199</v>
      </c>
      <c r="C16" s="10" t="s">
        <v>159</v>
      </c>
      <c r="D16" s="198">
        <v>75063.294289111407</v>
      </c>
      <c r="E16" s="10" t="s">
        <v>181</v>
      </c>
      <c r="F16" s="198">
        <v>2312.8140387985</v>
      </c>
      <c r="G16" s="10" t="s">
        <v>181</v>
      </c>
      <c r="H16" s="198">
        <v>27748.973938673302</v>
      </c>
      <c r="I16" s="10" t="s">
        <v>181</v>
      </c>
      <c r="J16" s="198">
        <v>10631.035618981199</v>
      </c>
      <c r="K16" s="10" t="s">
        <v>159</v>
      </c>
      <c r="L16" s="198">
        <v>3113.3465381727201</v>
      </c>
      <c r="M16" s="10" t="s">
        <v>159</v>
      </c>
      <c r="N16" s="198">
        <v>46159.363563204002</v>
      </c>
      <c r="O16" s="10" t="s">
        <v>181</v>
      </c>
      <c r="P16" s="198">
        <v>2773.6562615769699</v>
      </c>
      <c r="Q16" s="10" t="s">
        <v>159</v>
      </c>
      <c r="R16" s="198">
        <v>171010.40793437499</v>
      </c>
      <c r="S16" s="10" t="s">
        <v>181</v>
      </c>
    </row>
    <row r="17" spans="1:19" x14ac:dyDescent="0.25">
      <c r="A17" s="12" t="s">
        <v>183</v>
      </c>
      <c r="B17" s="198">
        <v>3075.4955330073399</v>
      </c>
      <c r="C17" s="10" t="s">
        <v>159</v>
      </c>
      <c r="D17" s="198">
        <v>78496.152977995094</v>
      </c>
      <c r="E17" s="10" t="s">
        <v>181</v>
      </c>
      <c r="F17" s="198">
        <v>2456.3152432762799</v>
      </c>
      <c r="G17" s="10" t="s">
        <v>181</v>
      </c>
      <c r="H17" s="198">
        <v>30052.751096577002</v>
      </c>
      <c r="I17" s="10" t="s">
        <v>181</v>
      </c>
      <c r="J17" s="198">
        <v>11046.255237163799</v>
      </c>
      <c r="K17" s="10" t="s">
        <v>159</v>
      </c>
      <c r="L17" s="198">
        <v>3181.0739046454801</v>
      </c>
      <c r="M17" s="10" t="s">
        <v>159</v>
      </c>
      <c r="N17" s="198">
        <v>46194.33249511</v>
      </c>
      <c r="O17" s="10" t="s">
        <v>181</v>
      </c>
      <c r="P17" s="198">
        <v>2895.7871246943801</v>
      </c>
      <c r="Q17" s="10" t="s">
        <v>159</v>
      </c>
      <c r="R17" s="198">
        <v>177398.16361246901</v>
      </c>
      <c r="S17" s="10" t="s">
        <v>181</v>
      </c>
    </row>
    <row r="18" spans="1:19" x14ac:dyDescent="0.25">
      <c r="A18" s="12" t="s">
        <v>184</v>
      </c>
      <c r="B18" s="198">
        <v>3155.2048009478699</v>
      </c>
      <c r="C18" s="10" t="s">
        <v>159</v>
      </c>
      <c r="D18" s="198">
        <v>79634.0330130332</v>
      </c>
      <c r="E18" s="10" t="s">
        <v>181</v>
      </c>
      <c r="F18" s="198">
        <v>2610.8970708649299</v>
      </c>
      <c r="G18" s="10" t="s">
        <v>181</v>
      </c>
      <c r="H18" s="198">
        <v>31047.517870853098</v>
      </c>
      <c r="I18" s="10" t="s">
        <v>181</v>
      </c>
      <c r="J18" s="198">
        <v>11226.455992891</v>
      </c>
      <c r="K18" s="10" t="s">
        <v>159</v>
      </c>
      <c r="L18" s="198">
        <v>2850.4269013507101</v>
      </c>
      <c r="M18" s="10" t="s">
        <v>159</v>
      </c>
      <c r="N18" s="198">
        <v>45806.686927725103</v>
      </c>
      <c r="O18" s="10" t="s">
        <v>181</v>
      </c>
      <c r="P18" s="198">
        <v>3072.0502239336502</v>
      </c>
      <c r="Q18" s="10" t="s">
        <v>159</v>
      </c>
      <c r="R18" s="198">
        <v>179403.27280159999</v>
      </c>
      <c r="S18" s="10" t="s">
        <v>181</v>
      </c>
    </row>
    <row r="19" spans="1:19" x14ac:dyDescent="0.25">
      <c r="A19" s="12" t="s">
        <v>185</v>
      </c>
      <c r="B19" s="198">
        <v>3042.4945983889502</v>
      </c>
      <c r="C19" s="10" t="s">
        <v>159</v>
      </c>
      <c r="D19" s="198">
        <v>81923.017315304896</v>
      </c>
      <c r="E19" s="10" t="s">
        <v>181</v>
      </c>
      <c r="F19" s="198">
        <v>2425.3369516685798</v>
      </c>
      <c r="G19" s="10" t="s">
        <v>181</v>
      </c>
      <c r="H19" s="198">
        <v>29154.6976778071</v>
      </c>
      <c r="I19" s="10" t="s">
        <v>181</v>
      </c>
      <c r="J19" s="198">
        <v>11867.627265822801</v>
      </c>
      <c r="K19" s="10" t="s">
        <v>159</v>
      </c>
      <c r="L19" s="198">
        <v>101.393941311853</v>
      </c>
      <c r="M19" s="10" t="s">
        <v>181</v>
      </c>
      <c r="N19" s="198">
        <v>45866.660751438401</v>
      </c>
      <c r="O19" s="10" t="s">
        <v>181</v>
      </c>
      <c r="P19" s="198">
        <v>3735.17944764097</v>
      </c>
      <c r="Q19" s="10" t="s">
        <v>159</v>
      </c>
      <c r="R19" s="198">
        <v>178116.40794938401</v>
      </c>
      <c r="S19" s="10" t="s">
        <v>181</v>
      </c>
    </row>
    <row r="20" spans="1:19" x14ac:dyDescent="0.25">
      <c r="A20" s="12" t="s">
        <v>186</v>
      </c>
      <c r="B20" s="198">
        <v>2898.85448106904</v>
      </c>
      <c r="C20" s="10" t="s">
        <v>159</v>
      </c>
      <c r="D20" s="198">
        <v>72998.518541202706</v>
      </c>
      <c r="E20" s="10" t="s">
        <v>181</v>
      </c>
      <c r="F20" s="198">
        <v>2531.6414531492401</v>
      </c>
      <c r="G20" s="10" t="s">
        <v>181</v>
      </c>
      <c r="H20" s="198">
        <v>30955.701376715999</v>
      </c>
      <c r="I20" s="10" t="s">
        <v>181</v>
      </c>
      <c r="J20" s="198">
        <v>11190.4627706013</v>
      </c>
      <c r="K20" s="10" t="s">
        <v>159</v>
      </c>
      <c r="L20" s="198">
        <v>102.701143652561</v>
      </c>
      <c r="M20" s="10" t="s">
        <v>181</v>
      </c>
      <c r="N20" s="198">
        <v>46603.474266147001</v>
      </c>
      <c r="O20" s="10" t="s">
        <v>181</v>
      </c>
      <c r="P20" s="198">
        <v>3888.8663975501099</v>
      </c>
      <c r="Q20" s="10" t="s">
        <v>159</v>
      </c>
      <c r="R20" s="198">
        <v>171170.220430088</v>
      </c>
      <c r="S20" s="10" t="s">
        <v>181</v>
      </c>
    </row>
    <row r="21" spans="1:19" x14ac:dyDescent="0.25">
      <c r="A21" s="12" t="s">
        <v>188</v>
      </c>
      <c r="B21" s="198">
        <v>2797.6597354211699</v>
      </c>
      <c r="C21" s="10" t="s">
        <v>159</v>
      </c>
      <c r="D21" s="198">
        <v>74193.138528077805</v>
      </c>
      <c r="E21" s="10" t="s">
        <v>181</v>
      </c>
      <c r="F21" s="198">
        <v>2558.04594159206</v>
      </c>
      <c r="G21" s="10" t="s">
        <v>181</v>
      </c>
      <c r="H21" s="198">
        <v>32006.713231101501</v>
      </c>
      <c r="I21" s="10" t="s">
        <v>181</v>
      </c>
      <c r="J21" s="198">
        <v>11027.544423326101</v>
      </c>
      <c r="K21" s="10" t="s">
        <v>159</v>
      </c>
      <c r="L21" s="198">
        <v>96.639487041036702</v>
      </c>
      <c r="M21" s="10" t="s">
        <v>181</v>
      </c>
      <c r="N21" s="198">
        <v>47305.8716673866</v>
      </c>
      <c r="O21" s="10" t="s">
        <v>181</v>
      </c>
      <c r="P21" s="198">
        <v>4157.0305570670598</v>
      </c>
      <c r="Q21" s="10" t="s">
        <v>159</v>
      </c>
      <c r="R21" s="198">
        <v>174142.643571013</v>
      </c>
      <c r="S21" s="10" t="s">
        <v>181</v>
      </c>
    </row>
    <row r="22" spans="1:19" x14ac:dyDescent="0.25">
      <c r="A22" s="12" t="s">
        <v>189</v>
      </c>
      <c r="B22" s="198">
        <v>2729.59610864979</v>
      </c>
      <c r="C22" s="10" t="s">
        <v>159</v>
      </c>
      <c r="D22" s="198">
        <v>72330.0051170886</v>
      </c>
      <c r="E22" s="10" t="s">
        <v>181</v>
      </c>
      <c r="F22" s="198">
        <v>2324.1150139177198</v>
      </c>
      <c r="G22" s="10" t="s">
        <v>181</v>
      </c>
      <c r="H22" s="198">
        <v>30464.775387130801</v>
      </c>
      <c r="I22" s="10" t="s">
        <v>181</v>
      </c>
      <c r="J22" s="198">
        <v>10585.319772151901</v>
      </c>
      <c r="K22" s="10" t="s">
        <v>159</v>
      </c>
      <c r="L22" s="198">
        <v>109.21933544303801</v>
      </c>
      <c r="M22" s="10" t="s">
        <v>181</v>
      </c>
      <c r="N22" s="198">
        <v>45842.694336986497</v>
      </c>
      <c r="O22" s="10" t="s">
        <v>181</v>
      </c>
      <c r="P22" s="198">
        <v>4030.6572542194099</v>
      </c>
      <c r="Q22" s="10" t="s">
        <v>159</v>
      </c>
      <c r="R22" s="198">
        <v>168416.382325588</v>
      </c>
      <c r="S22" s="10" t="s">
        <v>181</v>
      </c>
    </row>
    <row r="23" spans="1:19" x14ac:dyDescent="0.25">
      <c r="A23" s="12" t="s">
        <v>190</v>
      </c>
      <c r="B23" s="198">
        <v>2770.2215609007199</v>
      </c>
      <c r="C23" s="10" t="s">
        <v>159</v>
      </c>
      <c r="D23" s="198">
        <v>75704.953081883301</v>
      </c>
      <c r="E23" s="10" t="s">
        <v>181</v>
      </c>
      <c r="F23" s="198">
        <v>2117.16540697441</v>
      </c>
      <c r="G23" s="10" t="s">
        <v>181</v>
      </c>
      <c r="H23" s="198">
        <v>31048.239476970299</v>
      </c>
      <c r="I23" s="10" t="s">
        <v>181</v>
      </c>
      <c r="J23" s="198">
        <v>10527.0444360287</v>
      </c>
      <c r="K23" s="10" t="s">
        <v>159</v>
      </c>
      <c r="L23" s="198">
        <v>98.751193449334707</v>
      </c>
      <c r="M23" s="10" t="s">
        <v>181</v>
      </c>
      <c r="N23" s="198">
        <v>46308.547228249699</v>
      </c>
      <c r="O23" s="10" t="s">
        <v>181</v>
      </c>
      <c r="P23" s="198">
        <v>3921.4424820880199</v>
      </c>
      <c r="Q23" s="10" t="s">
        <v>159</v>
      </c>
      <c r="R23" s="198">
        <v>172496.36486654499</v>
      </c>
      <c r="S23" s="10" t="s">
        <v>181</v>
      </c>
    </row>
    <row r="24" spans="1:19" x14ac:dyDescent="0.25">
      <c r="A24" s="12" t="s">
        <v>191</v>
      </c>
      <c r="B24" s="198">
        <v>2736.2818600000001</v>
      </c>
      <c r="C24" s="10" t="s">
        <v>159</v>
      </c>
      <c r="D24" s="198">
        <v>77601.359888000006</v>
      </c>
      <c r="E24" s="10" t="s">
        <v>181</v>
      </c>
      <c r="F24" s="198">
        <v>2115.9295208220001</v>
      </c>
      <c r="G24" s="10" t="s">
        <v>181</v>
      </c>
      <c r="H24" s="198">
        <v>31917.219516000001</v>
      </c>
      <c r="I24" s="10" t="s">
        <v>181</v>
      </c>
      <c r="J24" s="198">
        <v>10359.339497000001</v>
      </c>
      <c r="K24" s="10" t="s">
        <v>159</v>
      </c>
      <c r="L24" s="198">
        <v>104.865852</v>
      </c>
      <c r="M24" s="10" t="s">
        <v>181</v>
      </c>
      <c r="N24" s="198">
        <v>46032.2863</v>
      </c>
      <c r="O24" s="10" t="s">
        <v>181</v>
      </c>
      <c r="P24" s="198">
        <v>4399.0239149999998</v>
      </c>
      <c r="Q24" s="10" t="s">
        <v>159</v>
      </c>
      <c r="R24" s="198">
        <v>175266.30634882199</v>
      </c>
      <c r="S24" s="10" t="s">
        <v>181</v>
      </c>
    </row>
    <row r="25" spans="1:19" x14ac:dyDescent="0.25">
      <c r="A25" s="12" t="s">
        <v>192</v>
      </c>
      <c r="B25" s="198">
        <v>2686.5404281524902</v>
      </c>
      <c r="C25" s="10" t="s">
        <v>159</v>
      </c>
      <c r="D25" s="198">
        <v>77840.420933528803</v>
      </c>
      <c r="E25" s="10" t="s">
        <v>181</v>
      </c>
      <c r="F25" s="198">
        <v>2079.4884119276599</v>
      </c>
      <c r="G25" s="10" t="s">
        <v>181</v>
      </c>
      <c r="H25" s="198">
        <v>32061.062637341201</v>
      </c>
      <c r="I25" s="10" t="s">
        <v>181</v>
      </c>
      <c r="J25" s="198">
        <v>10067.5150498534</v>
      </c>
      <c r="K25" s="10" t="s">
        <v>159</v>
      </c>
      <c r="L25" s="198">
        <v>124.63366862170101</v>
      </c>
      <c r="M25" s="10" t="s">
        <v>181</v>
      </c>
      <c r="N25" s="198">
        <v>43665.298753665702</v>
      </c>
      <c r="O25" s="10" t="s">
        <v>181</v>
      </c>
      <c r="P25" s="198">
        <v>4332.6946940371499</v>
      </c>
      <c r="Q25" s="10" t="s">
        <v>159</v>
      </c>
      <c r="R25" s="198">
        <v>172857.65457712801</v>
      </c>
      <c r="S25" s="10" t="s">
        <v>181</v>
      </c>
    </row>
    <row r="26" spans="1:19" x14ac:dyDescent="0.25">
      <c r="A26" s="12" t="s">
        <v>193</v>
      </c>
      <c r="B26" s="198">
        <v>2560.3947199999998</v>
      </c>
      <c r="C26" s="10" t="s">
        <v>159</v>
      </c>
      <c r="D26" s="198">
        <v>78408.699470294305</v>
      </c>
      <c r="E26" s="10" t="s">
        <v>181</v>
      </c>
      <c r="F26" s="198">
        <v>2137.0294672381001</v>
      </c>
      <c r="G26" s="10" t="s">
        <v>181</v>
      </c>
      <c r="H26" s="198">
        <v>31806.5283342857</v>
      </c>
      <c r="I26" s="10" t="s">
        <v>181</v>
      </c>
      <c r="J26" s="198">
        <v>9613.7135466666696</v>
      </c>
      <c r="K26" s="10" t="s">
        <v>181</v>
      </c>
      <c r="L26" s="198">
        <v>103.19177217142899</v>
      </c>
      <c r="M26" s="10" t="s">
        <v>181</v>
      </c>
      <c r="N26" s="198">
        <v>43585.460980124997</v>
      </c>
      <c r="O26" s="10" t="s">
        <v>181</v>
      </c>
      <c r="P26" s="198">
        <v>4741.4256685714299</v>
      </c>
      <c r="Q26" s="10" t="s">
        <v>159</v>
      </c>
      <c r="R26" s="198">
        <v>172956.443959353</v>
      </c>
      <c r="S26" s="10" t="s">
        <v>181</v>
      </c>
    </row>
    <row r="27" spans="1:19" x14ac:dyDescent="0.25">
      <c r="A27" s="12" t="s">
        <v>194</v>
      </c>
      <c r="B27" s="198">
        <v>2345.6203333333301</v>
      </c>
      <c r="C27" s="10" t="s">
        <v>159</v>
      </c>
      <c r="D27" s="198">
        <v>82485.6164166667</v>
      </c>
      <c r="E27" s="10" t="s">
        <v>181</v>
      </c>
      <c r="F27" s="198">
        <v>2282.1190545833301</v>
      </c>
      <c r="G27" s="10" t="s">
        <v>181</v>
      </c>
      <c r="H27" s="198">
        <v>33777.571750000003</v>
      </c>
      <c r="I27" s="10" t="s">
        <v>181</v>
      </c>
      <c r="J27" s="198">
        <v>9205.4798333333292</v>
      </c>
      <c r="K27" s="10" t="s">
        <v>181</v>
      </c>
      <c r="L27" s="198">
        <v>101.58665833333301</v>
      </c>
      <c r="M27" s="10" t="s">
        <v>181</v>
      </c>
      <c r="N27" s="198">
        <v>45884.930084500003</v>
      </c>
      <c r="O27" s="10" t="s">
        <v>181</v>
      </c>
      <c r="P27" s="198">
        <v>4932.4426666666704</v>
      </c>
      <c r="Q27" s="10" t="s">
        <v>159</v>
      </c>
      <c r="R27" s="198">
        <v>181015.36679741699</v>
      </c>
      <c r="S27" s="10" t="s">
        <v>181</v>
      </c>
    </row>
    <row r="28" spans="1:19" x14ac:dyDescent="0.25">
      <c r="A28" s="12" t="s">
        <v>196</v>
      </c>
      <c r="B28" s="198">
        <v>2372.1651569713799</v>
      </c>
      <c r="C28" s="10" t="s">
        <v>159</v>
      </c>
      <c r="D28" s="198">
        <v>86596.246170821803</v>
      </c>
      <c r="E28" s="10" t="s">
        <v>181</v>
      </c>
      <c r="F28" s="198">
        <v>2281.0680194829201</v>
      </c>
      <c r="G28" s="10" t="s">
        <v>181</v>
      </c>
      <c r="H28" s="198">
        <v>35056.690830101601</v>
      </c>
      <c r="I28" s="10" t="s">
        <v>181</v>
      </c>
      <c r="J28" s="198">
        <v>9042.6654385964903</v>
      </c>
      <c r="K28" s="10" t="s">
        <v>181</v>
      </c>
      <c r="L28" s="198">
        <v>107.676851338874</v>
      </c>
      <c r="M28" s="10" t="s">
        <v>181</v>
      </c>
      <c r="N28" s="198">
        <v>47302.517712834699</v>
      </c>
      <c r="O28" s="10" t="s">
        <v>181</v>
      </c>
      <c r="P28" s="198">
        <v>5632.7952077562304</v>
      </c>
      <c r="Q28" s="10" t="s">
        <v>159</v>
      </c>
      <c r="R28" s="198">
        <v>188391.82538790401</v>
      </c>
      <c r="S28" s="10" t="s">
        <v>181</v>
      </c>
    </row>
    <row r="29" spans="1:19" x14ac:dyDescent="0.25">
      <c r="A29" s="12" t="s">
        <v>197</v>
      </c>
      <c r="B29" s="198">
        <v>2393.3332431941899</v>
      </c>
      <c r="C29" s="10" t="s">
        <v>159</v>
      </c>
      <c r="D29" s="198">
        <v>86389.594060798496</v>
      </c>
      <c r="E29" s="10" t="s">
        <v>181</v>
      </c>
      <c r="F29" s="198">
        <v>2250.55383457895</v>
      </c>
      <c r="G29" s="10" t="s">
        <v>181</v>
      </c>
      <c r="H29" s="198">
        <v>35421.849285364799</v>
      </c>
      <c r="I29" s="10" t="s">
        <v>181</v>
      </c>
      <c r="J29" s="198">
        <v>8431.7162431941906</v>
      </c>
      <c r="K29" s="10" t="s">
        <v>181</v>
      </c>
      <c r="L29" s="198">
        <v>100.94153058076201</v>
      </c>
      <c r="M29" s="10" t="s">
        <v>181</v>
      </c>
      <c r="N29" s="198">
        <v>43738.630321160599</v>
      </c>
      <c r="O29" s="10" t="s">
        <v>181</v>
      </c>
      <c r="P29" s="198">
        <v>4628.9984637023599</v>
      </c>
      <c r="Q29" s="10" t="s">
        <v>159</v>
      </c>
      <c r="R29" s="198">
        <v>183355.61698257399</v>
      </c>
      <c r="S29" s="10" t="s">
        <v>181</v>
      </c>
    </row>
    <row r="30" spans="1:19" x14ac:dyDescent="0.25">
      <c r="A30" s="12" t="s">
        <v>199</v>
      </c>
      <c r="B30" s="198">
        <v>2315.0385182546702</v>
      </c>
      <c r="C30" s="10" t="s">
        <v>159</v>
      </c>
      <c r="D30" s="198">
        <v>87761.421316117499</v>
      </c>
      <c r="E30" s="10" t="s">
        <v>181</v>
      </c>
      <c r="F30" s="198">
        <v>2459.9777524487999</v>
      </c>
      <c r="G30" s="10" t="s">
        <v>181</v>
      </c>
      <c r="H30" s="198">
        <v>36339.160210649999</v>
      </c>
      <c r="I30" s="10" t="s">
        <v>181</v>
      </c>
      <c r="J30" s="198">
        <v>8278.0135538735503</v>
      </c>
      <c r="K30" s="10" t="s">
        <v>181</v>
      </c>
      <c r="L30" s="198">
        <v>102.482204308994</v>
      </c>
      <c r="M30" s="10" t="s">
        <v>202</v>
      </c>
      <c r="N30" s="198">
        <v>45317.446587972401</v>
      </c>
      <c r="O30" s="10" t="s">
        <v>181</v>
      </c>
      <c r="P30" s="198">
        <v>4325.5542243989303</v>
      </c>
      <c r="Q30" s="10" t="s">
        <v>201</v>
      </c>
      <c r="R30" s="198">
        <v>186899.09436802499</v>
      </c>
      <c r="S30" s="10" t="s">
        <v>202</v>
      </c>
    </row>
    <row r="31" spans="1:19" x14ac:dyDescent="0.25">
      <c r="A31" s="12" t="s">
        <v>200</v>
      </c>
      <c r="B31" s="198">
        <v>2271.5621323400501</v>
      </c>
      <c r="C31" s="10" t="s">
        <v>159</v>
      </c>
      <c r="D31" s="198">
        <v>89707.697181507494</v>
      </c>
      <c r="E31" s="10" t="s">
        <v>181</v>
      </c>
      <c r="F31" s="198">
        <v>2416.9233128834398</v>
      </c>
      <c r="G31" s="10" t="s">
        <v>181</v>
      </c>
      <c r="H31" s="198">
        <v>37198.862037371298</v>
      </c>
      <c r="I31" s="10" t="s">
        <v>181</v>
      </c>
      <c r="J31" s="198">
        <v>8304.6235407537206</v>
      </c>
      <c r="K31" s="10" t="s">
        <v>181</v>
      </c>
      <c r="L31" s="198">
        <v>121.955877705521</v>
      </c>
      <c r="M31" s="10" t="s">
        <v>181</v>
      </c>
      <c r="N31" s="198">
        <v>44798.712777016597</v>
      </c>
      <c r="O31" s="10" t="s">
        <v>202</v>
      </c>
      <c r="P31" s="198">
        <v>4396.4580368098204</v>
      </c>
      <c r="Q31" s="10" t="s">
        <v>159</v>
      </c>
      <c r="R31" s="198">
        <v>189216.79489638799</v>
      </c>
      <c r="S31" s="10" t="s">
        <v>202</v>
      </c>
    </row>
    <row r="32" spans="1:19" x14ac:dyDescent="0.25">
      <c r="A32" s="15" t="s">
        <v>203</v>
      </c>
      <c r="B32" s="199">
        <v>1768.7550000000001</v>
      </c>
      <c r="C32" s="14" t="s">
        <v>159</v>
      </c>
      <c r="D32" s="199">
        <v>75960.441000000006</v>
      </c>
      <c r="E32" s="14" t="s">
        <v>181</v>
      </c>
      <c r="F32" s="199">
        <v>2085.9290000000001</v>
      </c>
      <c r="G32" s="14" t="s">
        <v>159</v>
      </c>
      <c r="H32" s="199">
        <v>28564.074056410002</v>
      </c>
      <c r="I32" s="14" t="s">
        <v>181</v>
      </c>
      <c r="J32" s="199">
        <v>6304.8519999999999</v>
      </c>
      <c r="K32" s="14" t="s">
        <v>181</v>
      </c>
      <c r="L32" s="199">
        <v>132.997468</v>
      </c>
      <c r="M32" s="14" t="s">
        <v>181</v>
      </c>
      <c r="N32" s="199">
        <v>33296.204711480001</v>
      </c>
      <c r="O32" s="14" t="s">
        <v>181</v>
      </c>
      <c r="P32" s="199">
        <v>3513.5030000000002</v>
      </c>
      <c r="Q32" s="14" t="s">
        <v>159</v>
      </c>
      <c r="R32" s="199">
        <v>151626.75623589</v>
      </c>
      <c r="S32" s="14" t="s">
        <v>181</v>
      </c>
    </row>
    <row r="34" spans="1:2" x14ac:dyDescent="0.25">
      <c r="A34" s="16" t="s">
        <v>204</v>
      </c>
      <c r="B34" s="16" t="s">
        <v>205</v>
      </c>
    </row>
    <row r="37" spans="1:2" x14ac:dyDescent="0.25">
      <c r="B37" s="16" t="s">
        <v>210</v>
      </c>
    </row>
    <row r="38" spans="1:2" x14ac:dyDescent="0.25">
      <c r="B38" s="16" t="s">
        <v>211</v>
      </c>
    </row>
    <row r="41" spans="1:2" x14ac:dyDescent="0.25">
      <c r="A41" s="17" t="str">
        <f>HYPERLINK("#'GAMING 1'!A2", "&lt;&lt;&lt; Previous table")</f>
        <v>&lt;&lt;&lt; Previous table</v>
      </c>
    </row>
    <row r="42" spans="1:2" x14ac:dyDescent="0.25">
      <c r="A42" s="17" t="str">
        <f>HYPERLINK("#'GAMING 3'!A2",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S42"/>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HYPERLINK("#'INDEX'!B98", "Link to index")</f>
        <v>Link to index</v>
      </c>
    </row>
    <row r="2" spans="1:19" ht="15.75" customHeight="1" x14ac:dyDescent="0.25">
      <c r="A2" s="287" t="s">
        <v>402</v>
      </c>
      <c r="B2" s="286"/>
      <c r="C2" s="286"/>
      <c r="D2" s="286"/>
      <c r="E2" s="286"/>
      <c r="F2" s="286"/>
      <c r="G2" s="286"/>
      <c r="H2" s="286"/>
      <c r="I2" s="286"/>
      <c r="J2" s="286"/>
      <c r="K2" s="286"/>
      <c r="L2" s="286"/>
      <c r="M2" s="286"/>
      <c r="N2" s="286"/>
      <c r="O2" s="286"/>
      <c r="P2" s="286"/>
      <c r="Q2" s="286"/>
      <c r="R2" s="286"/>
      <c r="S2" s="286"/>
    </row>
    <row r="3" spans="1:19" ht="15.75" customHeight="1" x14ac:dyDescent="0.25">
      <c r="A3" s="287" t="s">
        <v>116</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200">
        <v>5703.9214892882101</v>
      </c>
      <c r="C7" s="10" t="s">
        <v>159</v>
      </c>
      <c r="D7" s="200">
        <v>5229.2808348467497</v>
      </c>
      <c r="E7" s="10" t="s">
        <v>159</v>
      </c>
      <c r="F7" s="200">
        <v>3379.55935084047</v>
      </c>
      <c r="G7" s="10" t="s">
        <v>159</v>
      </c>
      <c r="H7" s="200">
        <v>2205.4601752191202</v>
      </c>
      <c r="I7" s="10" t="s">
        <v>159</v>
      </c>
      <c r="J7" s="200">
        <v>1921.0226048007701</v>
      </c>
      <c r="K7" s="10" t="s">
        <v>159</v>
      </c>
      <c r="L7" s="200">
        <v>2798.4511904091601</v>
      </c>
      <c r="M7" s="10" t="s">
        <v>159</v>
      </c>
      <c r="N7" s="200">
        <v>4179.4328282254501</v>
      </c>
      <c r="O7" s="10" t="s">
        <v>159</v>
      </c>
      <c r="P7" s="200">
        <v>1907.03260315235</v>
      </c>
      <c r="Q7" s="10" t="s">
        <v>159</v>
      </c>
      <c r="R7" s="200">
        <v>3766.9433289018998</v>
      </c>
      <c r="S7" s="10" t="s">
        <v>159</v>
      </c>
    </row>
    <row r="8" spans="1:19" x14ac:dyDescent="0.25">
      <c r="A8" s="12" t="s">
        <v>171</v>
      </c>
      <c r="B8" s="200">
        <v>5966.0275770476701</v>
      </c>
      <c r="C8" s="10" t="s">
        <v>159</v>
      </c>
      <c r="D8" s="200">
        <v>5944.9292834278604</v>
      </c>
      <c r="E8" s="10" t="s">
        <v>159</v>
      </c>
      <c r="F8" s="200">
        <v>5087.6053779945796</v>
      </c>
      <c r="G8" s="10" t="s">
        <v>159</v>
      </c>
      <c r="H8" s="200">
        <v>2633.59523434737</v>
      </c>
      <c r="I8" s="10" t="s">
        <v>159</v>
      </c>
      <c r="J8" s="200">
        <v>2954.62275401638</v>
      </c>
      <c r="K8" s="10" t="s">
        <v>159</v>
      </c>
      <c r="L8" s="200">
        <v>2962.4431168719102</v>
      </c>
      <c r="M8" s="10" t="s">
        <v>159</v>
      </c>
      <c r="N8" s="200">
        <v>5415.9650728526804</v>
      </c>
      <c r="O8" s="10" t="s">
        <v>159</v>
      </c>
      <c r="P8" s="200">
        <v>1948.75079927195</v>
      </c>
      <c r="Q8" s="10" t="s">
        <v>159</v>
      </c>
      <c r="R8" s="200">
        <v>4508.2020342368896</v>
      </c>
      <c r="S8" s="10" t="s">
        <v>159</v>
      </c>
    </row>
    <row r="9" spans="1:19" x14ac:dyDescent="0.25">
      <c r="A9" s="12" t="s">
        <v>172</v>
      </c>
      <c r="B9" s="200">
        <v>5624.28827533608</v>
      </c>
      <c r="C9" s="10" t="s">
        <v>159</v>
      </c>
      <c r="D9" s="200">
        <v>6328.2404333414097</v>
      </c>
      <c r="E9" s="10" t="s">
        <v>159</v>
      </c>
      <c r="F9" s="200">
        <v>4873.3971112946201</v>
      </c>
      <c r="G9" s="10" t="s">
        <v>159</v>
      </c>
      <c r="H9" s="200">
        <v>2921.2196424131998</v>
      </c>
      <c r="I9" s="10" t="s">
        <v>159</v>
      </c>
      <c r="J9" s="200">
        <v>3228.8749465662099</v>
      </c>
      <c r="K9" s="10" t="s">
        <v>159</v>
      </c>
      <c r="L9" s="200">
        <v>3241.76041057568</v>
      </c>
      <c r="M9" s="10" t="s">
        <v>159</v>
      </c>
      <c r="N9" s="200">
        <v>6768.7989646304704</v>
      </c>
      <c r="O9" s="10" t="s">
        <v>181</v>
      </c>
      <c r="P9" s="200">
        <v>1705.0133924638401</v>
      </c>
      <c r="Q9" s="10" t="s">
        <v>159</v>
      </c>
      <c r="R9" s="200">
        <v>5024.5254248791098</v>
      </c>
      <c r="S9" s="10" t="s">
        <v>181</v>
      </c>
    </row>
    <row r="10" spans="1:19" x14ac:dyDescent="0.25">
      <c r="A10" s="12" t="s">
        <v>173</v>
      </c>
      <c r="B10" s="200">
        <v>5964.6070420636597</v>
      </c>
      <c r="C10" s="10" t="s">
        <v>159</v>
      </c>
      <c r="D10" s="200">
        <v>7334.2399882033797</v>
      </c>
      <c r="E10" s="10" t="s">
        <v>159</v>
      </c>
      <c r="F10" s="200">
        <v>5505.4692959800695</v>
      </c>
      <c r="G10" s="10" t="s">
        <v>159</v>
      </c>
      <c r="H10" s="200">
        <v>3834.8637085044402</v>
      </c>
      <c r="I10" s="10" t="s">
        <v>159</v>
      </c>
      <c r="J10" s="200">
        <v>3480.1334022833598</v>
      </c>
      <c r="K10" s="10" t="s">
        <v>159</v>
      </c>
      <c r="L10" s="200">
        <v>3715.89078642813</v>
      </c>
      <c r="M10" s="10" t="s">
        <v>159</v>
      </c>
      <c r="N10" s="200">
        <v>9228.1304127677395</v>
      </c>
      <c r="O10" s="10" t="s">
        <v>181</v>
      </c>
      <c r="P10" s="200">
        <v>1625.5294662142501</v>
      </c>
      <c r="Q10" s="10" t="s">
        <v>159</v>
      </c>
      <c r="R10" s="200">
        <v>6179.1825091501296</v>
      </c>
      <c r="S10" s="10" t="s">
        <v>181</v>
      </c>
    </row>
    <row r="11" spans="1:19" x14ac:dyDescent="0.25">
      <c r="A11" s="12" t="s">
        <v>174</v>
      </c>
      <c r="B11" s="200">
        <v>6707.6923739007098</v>
      </c>
      <c r="C11" s="10" t="s">
        <v>159</v>
      </c>
      <c r="D11" s="200">
        <v>8123.2673724722999</v>
      </c>
      <c r="E11" s="10" t="s">
        <v>159</v>
      </c>
      <c r="F11" s="200">
        <v>6189.81428055586</v>
      </c>
      <c r="G11" s="10" t="s">
        <v>159</v>
      </c>
      <c r="H11" s="200">
        <v>4532.4264972658702</v>
      </c>
      <c r="I11" s="10" t="s">
        <v>159</v>
      </c>
      <c r="J11" s="200">
        <v>3858.0231338874701</v>
      </c>
      <c r="K11" s="10" t="s">
        <v>159</v>
      </c>
      <c r="L11" s="200">
        <v>4247.07669985548</v>
      </c>
      <c r="M11" s="10" t="s">
        <v>159</v>
      </c>
      <c r="N11" s="200">
        <v>8705.8714216425506</v>
      </c>
      <c r="O11" s="10" t="s">
        <v>181</v>
      </c>
      <c r="P11" s="200">
        <v>1361.81309047441</v>
      </c>
      <c r="Q11" s="10" t="s">
        <v>159</v>
      </c>
      <c r="R11" s="200">
        <v>6477.1432138743303</v>
      </c>
      <c r="S11" s="10" t="s">
        <v>181</v>
      </c>
    </row>
    <row r="12" spans="1:19" x14ac:dyDescent="0.25">
      <c r="A12" s="12" t="s">
        <v>175</v>
      </c>
      <c r="B12" s="200">
        <v>7281.3579620377104</v>
      </c>
      <c r="C12" s="10" t="s">
        <v>159</v>
      </c>
      <c r="D12" s="200">
        <v>8915.7735802240004</v>
      </c>
      <c r="E12" s="10" t="s">
        <v>159</v>
      </c>
      <c r="F12" s="200">
        <v>7492.3526429251497</v>
      </c>
      <c r="G12" s="10" t="s">
        <v>159</v>
      </c>
      <c r="H12" s="200">
        <v>5126.4900185031902</v>
      </c>
      <c r="I12" s="10" t="s">
        <v>159</v>
      </c>
      <c r="J12" s="200">
        <v>4176.6685007384503</v>
      </c>
      <c r="K12" s="10" t="s">
        <v>159</v>
      </c>
      <c r="L12" s="200">
        <v>4686.3219173129301</v>
      </c>
      <c r="M12" s="10" t="s">
        <v>159</v>
      </c>
      <c r="N12" s="200">
        <v>9558.6620800082692</v>
      </c>
      <c r="O12" s="10" t="s">
        <v>181</v>
      </c>
      <c r="P12" s="200">
        <v>1355.84315114795</v>
      </c>
      <c r="Q12" s="10" t="s">
        <v>159</v>
      </c>
      <c r="R12" s="200">
        <v>7123.4228340283498</v>
      </c>
      <c r="S12" s="10" t="s">
        <v>181</v>
      </c>
    </row>
    <row r="13" spans="1:19" x14ac:dyDescent="0.25">
      <c r="A13" s="12" t="s">
        <v>176</v>
      </c>
      <c r="B13" s="200">
        <v>7644.1188818638102</v>
      </c>
      <c r="C13" s="10" t="s">
        <v>159</v>
      </c>
      <c r="D13" s="200">
        <v>8883.81182553484</v>
      </c>
      <c r="E13" s="10" t="s">
        <v>159</v>
      </c>
      <c r="F13" s="200">
        <v>9256.4146694777901</v>
      </c>
      <c r="G13" s="10" t="s">
        <v>159</v>
      </c>
      <c r="H13" s="200">
        <v>5445.18168489452</v>
      </c>
      <c r="I13" s="10" t="s">
        <v>181</v>
      </c>
      <c r="J13" s="200">
        <v>4625.1914533899499</v>
      </c>
      <c r="K13" s="10" t="s">
        <v>159</v>
      </c>
      <c r="L13" s="200">
        <v>5277.6383583862898</v>
      </c>
      <c r="M13" s="10" t="s">
        <v>159</v>
      </c>
      <c r="N13" s="200">
        <v>9754.1629245464701</v>
      </c>
      <c r="O13" s="10" t="s">
        <v>181</v>
      </c>
      <c r="P13" s="200">
        <v>1313.3951044489199</v>
      </c>
      <c r="Q13" s="10" t="s">
        <v>159</v>
      </c>
      <c r="R13" s="200">
        <v>7287.5831227625004</v>
      </c>
      <c r="S13" s="10" t="s">
        <v>181</v>
      </c>
    </row>
    <row r="14" spans="1:19" x14ac:dyDescent="0.25">
      <c r="A14" s="12" t="s">
        <v>177</v>
      </c>
      <c r="B14" s="200">
        <v>8178.7094348770197</v>
      </c>
      <c r="C14" s="10" t="s">
        <v>159</v>
      </c>
      <c r="D14" s="200">
        <v>9502.1388075396208</v>
      </c>
      <c r="E14" s="10" t="s">
        <v>181</v>
      </c>
      <c r="F14" s="200">
        <v>10001.2307549833</v>
      </c>
      <c r="G14" s="10" t="s">
        <v>181</v>
      </c>
      <c r="H14" s="200">
        <v>5629.3080514060603</v>
      </c>
      <c r="I14" s="10" t="s">
        <v>181</v>
      </c>
      <c r="J14" s="200">
        <v>5133.4216664691903</v>
      </c>
      <c r="K14" s="10" t="s">
        <v>159</v>
      </c>
      <c r="L14" s="200">
        <v>5388.7024529574601</v>
      </c>
      <c r="M14" s="10" t="s">
        <v>159</v>
      </c>
      <c r="N14" s="200">
        <v>9518.0341381917497</v>
      </c>
      <c r="O14" s="10" t="s">
        <v>181</v>
      </c>
      <c r="P14" s="200">
        <v>1323.9031425774001</v>
      </c>
      <c r="Q14" s="10" t="s">
        <v>159</v>
      </c>
      <c r="R14" s="200">
        <v>7528.9979020317496</v>
      </c>
      <c r="S14" s="10" t="s">
        <v>181</v>
      </c>
    </row>
    <row r="15" spans="1:19" x14ac:dyDescent="0.25">
      <c r="A15" s="12" t="s">
        <v>178</v>
      </c>
      <c r="B15" s="200">
        <v>8587.0569203139894</v>
      </c>
      <c r="C15" s="10" t="s">
        <v>159</v>
      </c>
      <c r="D15" s="200">
        <v>9839.7471803580502</v>
      </c>
      <c r="E15" s="10" t="s">
        <v>181</v>
      </c>
      <c r="F15" s="200">
        <v>11373.4594743652</v>
      </c>
      <c r="G15" s="10" t="s">
        <v>181</v>
      </c>
      <c r="H15" s="200">
        <v>6055.5045830907502</v>
      </c>
      <c r="I15" s="10" t="s">
        <v>181</v>
      </c>
      <c r="J15" s="200">
        <v>5659.4568780217596</v>
      </c>
      <c r="K15" s="10" t="s">
        <v>159</v>
      </c>
      <c r="L15" s="200">
        <v>5647.5924906608298</v>
      </c>
      <c r="M15" s="10" t="s">
        <v>159</v>
      </c>
      <c r="N15" s="200">
        <v>8774.5774524942808</v>
      </c>
      <c r="O15" s="10" t="s">
        <v>181</v>
      </c>
      <c r="P15" s="200">
        <v>1200.86701326105</v>
      </c>
      <c r="Q15" s="10" t="s">
        <v>159</v>
      </c>
      <c r="R15" s="200">
        <v>7584.8204625984099</v>
      </c>
      <c r="S15" s="10" t="s">
        <v>181</v>
      </c>
    </row>
    <row r="16" spans="1:19" x14ac:dyDescent="0.25">
      <c r="A16" s="12" t="s">
        <v>182</v>
      </c>
      <c r="B16" s="200">
        <v>8863.0194257685998</v>
      </c>
      <c r="C16" s="10" t="s">
        <v>159</v>
      </c>
      <c r="D16" s="200">
        <v>10277.814904069901</v>
      </c>
      <c r="E16" s="10" t="s">
        <v>181</v>
      </c>
      <c r="F16" s="200">
        <v>11249.7341081176</v>
      </c>
      <c r="G16" s="10" t="s">
        <v>181</v>
      </c>
      <c r="H16" s="200">
        <v>6746.6251226736003</v>
      </c>
      <c r="I16" s="10" t="s">
        <v>181</v>
      </c>
      <c r="J16" s="200">
        <v>6240.2136841385</v>
      </c>
      <c r="K16" s="10" t="s">
        <v>159</v>
      </c>
      <c r="L16" s="200">
        <v>5923.1673065029099</v>
      </c>
      <c r="M16" s="10" t="s">
        <v>159</v>
      </c>
      <c r="N16" s="200">
        <v>8508.3523565551204</v>
      </c>
      <c r="O16" s="10" t="s">
        <v>181</v>
      </c>
      <c r="P16" s="200">
        <v>1294.6829176630899</v>
      </c>
      <c r="Q16" s="10" t="s">
        <v>159</v>
      </c>
      <c r="R16" s="200">
        <v>7850.6107045747003</v>
      </c>
      <c r="S16" s="10" t="s">
        <v>181</v>
      </c>
    </row>
    <row r="17" spans="1:19" x14ac:dyDescent="0.25">
      <c r="A17" s="12" t="s">
        <v>183</v>
      </c>
      <c r="B17" s="200">
        <v>8602.3017245130904</v>
      </c>
      <c r="C17" s="10" t="s">
        <v>159</v>
      </c>
      <c r="D17" s="200">
        <v>10918.221027641999</v>
      </c>
      <c r="E17" s="10" t="s">
        <v>181</v>
      </c>
      <c r="F17" s="200">
        <v>12059.840277777799</v>
      </c>
      <c r="G17" s="10" t="s">
        <v>181</v>
      </c>
      <c r="H17" s="200">
        <v>7292.7160778157104</v>
      </c>
      <c r="I17" s="10" t="s">
        <v>181</v>
      </c>
      <c r="J17" s="200">
        <v>6578.4082949964804</v>
      </c>
      <c r="K17" s="10" t="s">
        <v>159</v>
      </c>
      <c r="L17" s="200">
        <v>6123.7536145857703</v>
      </c>
      <c r="M17" s="10" t="s">
        <v>159</v>
      </c>
      <c r="N17" s="200">
        <v>8593.0996685310802</v>
      </c>
      <c r="O17" s="10" t="s">
        <v>181</v>
      </c>
      <c r="P17" s="200">
        <v>1358.2998926204</v>
      </c>
      <c r="Q17" s="10" t="s">
        <v>159</v>
      </c>
      <c r="R17" s="200">
        <v>8220.4076945681609</v>
      </c>
      <c r="S17" s="10" t="s">
        <v>181</v>
      </c>
    </row>
    <row r="18" spans="1:19" x14ac:dyDescent="0.25">
      <c r="A18" s="12" t="s">
        <v>184</v>
      </c>
      <c r="B18" s="200">
        <v>8976.6344387546196</v>
      </c>
      <c r="C18" s="10" t="s">
        <v>159</v>
      </c>
      <c r="D18" s="200">
        <v>11328.831185749699</v>
      </c>
      <c r="E18" s="10" t="s">
        <v>181</v>
      </c>
      <c r="F18" s="200">
        <v>12964.164221875801</v>
      </c>
      <c r="G18" s="10" t="s">
        <v>181</v>
      </c>
      <c r="H18" s="200">
        <v>7585.5633837607002</v>
      </c>
      <c r="I18" s="10" t="s">
        <v>181</v>
      </c>
      <c r="J18" s="200">
        <v>6826.7905083084197</v>
      </c>
      <c r="K18" s="10" t="s">
        <v>159</v>
      </c>
      <c r="L18" s="200">
        <v>5610.4735410618096</v>
      </c>
      <c r="M18" s="10" t="s">
        <v>159</v>
      </c>
      <c r="N18" s="200">
        <v>8651.1235159443204</v>
      </c>
      <c r="O18" s="10" t="s">
        <v>181</v>
      </c>
      <c r="P18" s="200">
        <v>1456.6710661921099</v>
      </c>
      <c r="Q18" s="10" t="s">
        <v>159</v>
      </c>
      <c r="R18" s="200">
        <v>8448.9120338912508</v>
      </c>
      <c r="S18" s="10" t="s">
        <v>181</v>
      </c>
    </row>
    <row r="19" spans="1:19" x14ac:dyDescent="0.25">
      <c r="A19" s="12" t="s">
        <v>185</v>
      </c>
      <c r="B19" s="200">
        <v>8738.36988090253</v>
      </c>
      <c r="C19" s="10" t="s">
        <v>159</v>
      </c>
      <c r="D19" s="200">
        <v>11852.482647926599</v>
      </c>
      <c r="E19" s="10" t="s">
        <v>181</v>
      </c>
      <c r="F19" s="200">
        <v>12110.3251583909</v>
      </c>
      <c r="G19" s="10" t="s">
        <v>181</v>
      </c>
      <c r="H19" s="200">
        <v>7150.1083475698597</v>
      </c>
      <c r="I19" s="10" t="s">
        <v>181</v>
      </c>
      <c r="J19" s="200">
        <v>7340.5652953938798</v>
      </c>
      <c r="K19" s="10" t="s">
        <v>159</v>
      </c>
      <c r="L19" s="200">
        <v>203.53265662834099</v>
      </c>
      <c r="M19" s="10" t="s">
        <v>181</v>
      </c>
      <c r="N19" s="200">
        <v>8753.47243617409</v>
      </c>
      <c r="O19" s="10" t="s">
        <v>181</v>
      </c>
      <c r="P19" s="200">
        <v>1777.89523015543</v>
      </c>
      <c r="Q19" s="10" t="s">
        <v>159</v>
      </c>
      <c r="R19" s="200">
        <v>8483.3994375123602</v>
      </c>
      <c r="S19" s="10" t="s">
        <v>181</v>
      </c>
    </row>
    <row r="20" spans="1:19" x14ac:dyDescent="0.25">
      <c r="A20" s="12" t="s">
        <v>186</v>
      </c>
      <c r="B20" s="200">
        <v>8420.5144902721404</v>
      </c>
      <c r="C20" s="10" t="s">
        <v>159</v>
      </c>
      <c r="D20" s="200">
        <v>10727.3919411811</v>
      </c>
      <c r="E20" s="10" t="s">
        <v>181</v>
      </c>
      <c r="F20" s="200">
        <v>12657.5174803768</v>
      </c>
      <c r="G20" s="10" t="s">
        <v>181</v>
      </c>
      <c r="H20" s="200">
        <v>7636.2459365272398</v>
      </c>
      <c r="I20" s="10" t="s">
        <v>181</v>
      </c>
      <c r="J20" s="200">
        <v>7058.1642355044496</v>
      </c>
      <c r="K20" s="10" t="s">
        <v>159</v>
      </c>
      <c r="L20" s="200">
        <v>210.50782957292901</v>
      </c>
      <c r="M20" s="10" t="s">
        <v>181</v>
      </c>
      <c r="N20" s="200">
        <v>8995.7785496903307</v>
      </c>
      <c r="O20" s="10" t="s">
        <v>181</v>
      </c>
      <c r="P20" s="200">
        <v>1853.59525289977</v>
      </c>
      <c r="Q20" s="10" t="s">
        <v>159</v>
      </c>
      <c r="R20" s="200">
        <v>8246.2340732330704</v>
      </c>
      <c r="S20" s="10" t="s">
        <v>181</v>
      </c>
    </row>
    <row r="21" spans="1:19" x14ac:dyDescent="0.25">
      <c r="A21" s="12" t="s">
        <v>188</v>
      </c>
      <c r="B21" s="200">
        <v>8210.8059743088597</v>
      </c>
      <c r="C21" s="10" t="s">
        <v>159</v>
      </c>
      <c r="D21" s="200">
        <v>11035.422159506201</v>
      </c>
      <c r="E21" s="10" t="s">
        <v>181</v>
      </c>
      <c r="F21" s="200">
        <v>12728.8510096928</v>
      </c>
      <c r="G21" s="10" t="s">
        <v>181</v>
      </c>
      <c r="H21" s="200">
        <v>7921.0885498062098</v>
      </c>
      <c r="I21" s="10" t="s">
        <v>181</v>
      </c>
      <c r="J21" s="200">
        <v>7071.3476493333101</v>
      </c>
      <c r="K21" s="10" t="s">
        <v>159</v>
      </c>
      <c r="L21" s="200">
        <v>201.43448333337699</v>
      </c>
      <c r="M21" s="10" t="s">
        <v>181</v>
      </c>
      <c r="N21" s="200">
        <v>9194.1616510176791</v>
      </c>
      <c r="O21" s="10" t="s">
        <v>181</v>
      </c>
      <c r="P21" s="200">
        <v>1975.17958324305</v>
      </c>
      <c r="Q21" s="10" t="s">
        <v>159</v>
      </c>
      <c r="R21" s="200">
        <v>8454.6398696526303</v>
      </c>
      <c r="S21" s="10" t="s">
        <v>181</v>
      </c>
    </row>
    <row r="22" spans="1:19" x14ac:dyDescent="0.25">
      <c r="A22" s="12" t="s">
        <v>189</v>
      </c>
      <c r="B22" s="200">
        <v>8024.1349432862899</v>
      </c>
      <c r="C22" s="10" t="s">
        <v>159</v>
      </c>
      <c r="D22" s="200">
        <v>10834.8538983328</v>
      </c>
      <c r="E22" s="10" t="s">
        <v>181</v>
      </c>
      <c r="F22" s="200">
        <v>11513.3319951511</v>
      </c>
      <c r="G22" s="10" t="s">
        <v>181</v>
      </c>
      <c r="H22" s="200">
        <v>7540.1096446381598</v>
      </c>
      <c r="I22" s="10" t="s">
        <v>181</v>
      </c>
      <c r="J22" s="200">
        <v>6851.1304351947401</v>
      </c>
      <c r="K22" s="10" t="s">
        <v>159</v>
      </c>
      <c r="L22" s="200">
        <v>229.97426313280499</v>
      </c>
      <c r="M22" s="10" t="s">
        <v>181</v>
      </c>
      <c r="N22" s="200">
        <v>8925.0087174191503</v>
      </c>
      <c r="O22" s="10" t="s">
        <v>181</v>
      </c>
      <c r="P22" s="200">
        <v>1904.13649797569</v>
      </c>
      <c r="Q22" s="10" t="s">
        <v>159</v>
      </c>
      <c r="R22" s="200">
        <v>8201.79649468559</v>
      </c>
      <c r="S22" s="10" t="s">
        <v>181</v>
      </c>
    </row>
    <row r="23" spans="1:19" x14ac:dyDescent="0.25">
      <c r="A23" s="12" t="s">
        <v>190</v>
      </c>
      <c r="B23" s="200">
        <v>8216.1654300390692</v>
      </c>
      <c r="C23" s="10" t="s">
        <v>159</v>
      </c>
      <c r="D23" s="200">
        <v>11532.813098016</v>
      </c>
      <c r="E23" s="10" t="s">
        <v>181</v>
      </c>
      <c r="F23" s="200">
        <v>10638.871610242601</v>
      </c>
      <c r="G23" s="10" t="s">
        <v>181</v>
      </c>
      <c r="H23" s="200">
        <v>7771.8962858530203</v>
      </c>
      <c r="I23" s="10" t="s">
        <v>181</v>
      </c>
      <c r="J23" s="200">
        <v>6941.8196258073203</v>
      </c>
      <c r="K23" s="10" t="s">
        <v>159</v>
      </c>
      <c r="L23" s="200">
        <v>212.06907732861299</v>
      </c>
      <c r="M23" s="10" t="s">
        <v>181</v>
      </c>
      <c r="N23" s="200">
        <v>9133.7780463382005</v>
      </c>
      <c r="O23" s="10" t="s">
        <v>181</v>
      </c>
      <c r="P23" s="200">
        <v>1858.0246342084099</v>
      </c>
      <c r="Q23" s="10" t="s">
        <v>159</v>
      </c>
      <c r="R23" s="200">
        <v>8513.7036930616505</v>
      </c>
      <c r="S23" s="10" t="s">
        <v>181</v>
      </c>
    </row>
    <row r="24" spans="1:19" x14ac:dyDescent="0.25">
      <c r="A24" s="12" t="s">
        <v>191</v>
      </c>
      <c r="B24" s="200">
        <v>8133.7733289081598</v>
      </c>
      <c r="C24" s="10" t="s">
        <v>159</v>
      </c>
      <c r="D24" s="200">
        <v>11949.5409387039</v>
      </c>
      <c r="E24" s="10" t="s">
        <v>181</v>
      </c>
      <c r="F24" s="200">
        <v>10682.7197724206</v>
      </c>
      <c r="G24" s="10" t="s">
        <v>181</v>
      </c>
      <c r="H24" s="200">
        <v>8016.8869023920297</v>
      </c>
      <c r="I24" s="10" t="s">
        <v>181</v>
      </c>
      <c r="J24" s="200">
        <v>6921.5158560365799</v>
      </c>
      <c r="K24" s="10" t="s">
        <v>159</v>
      </c>
      <c r="L24" s="200">
        <v>229.07778474230099</v>
      </c>
      <c r="M24" s="10" t="s">
        <v>181</v>
      </c>
      <c r="N24" s="200">
        <v>9124.3055014866095</v>
      </c>
      <c r="O24" s="10" t="s">
        <v>181</v>
      </c>
      <c r="P24" s="200">
        <v>2068.77948596848</v>
      </c>
      <c r="Q24" s="10" t="s">
        <v>159</v>
      </c>
      <c r="R24" s="200">
        <v>8703.0288878267293</v>
      </c>
      <c r="S24" s="10" t="s">
        <v>181</v>
      </c>
    </row>
    <row r="25" spans="1:19" x14ac:dyDescent="0.25">
      <c r="A25" s="12" t="s">
        <v>192</v>
      </c>
      <c r="B25" s="200">
        <v>8011.7981564115798</v>
      </c>
      <c r="C25" s="10" t="s">
        <v>159</v>
      </c>
      <c r="D25" s="200">
        <v>12093.5496009404</v>
      </c>
      <c r="E25" s="10" t="s">
        <v>181</v>
      </c>
      <c r="F25" s="200">
        <v>10435.691239780101</v>
      </c>
      <c r="G25" s="10" t="s">
        <v>181</v>
      </c>
      <c r="H25" s="200">
        <v>8070.6082211701996</v>
      </c>
      <c r="I25" s="10" t="s">
        <v>181</v>
      </c>
      <c r="J25" s="200">
        <v>6810.78674037376</v>
      </c>
      <c r="K25" s="10" t="s">
        <v>159</v>
      </c>
      <c r="L25" s="200">
        <v>277.45599248696698</v>
      </c>
      <c r="M25" s="10" t="s">
        <v>181</v>
      </c>
      <c r="N25" s="200">
        <v>8666.9519873336503</v>
      </c>
      <c r="O25" s="10" t="s">
        <v>181</v>
      </c>
      <c r="P25" s="200">
        <v>2025.2649542465899</v>
      </c>
      <c r="Q25" s="10" t="s">
        <v>159</v>
      </c>
      <c r="R25" s="200">
        <v>8620.7975611664897</v>
      </c>
      <c r="S25" s="10" t="s">
        <v>181</v>
      </c>
    </row>
    <row r="26" spans="1:19" x14ac:dyDescent="0.25">
      <c r="A26" s="12" t="s">
        <v>193</v>
      </c>
      <c r="B26" s="200">
        <v>7720.9617608357603</v>
      </c>
      <c r="C26" s="10" t="s">
        <v>159</v>
      </c>
      <c r="D26" s="200">
        <v>12316.152272891901</v>
      </c>
      <c r="E26" s="10" t="s">
        <v>181</v>
      </c>
      <c r="F26" s="200">
        <v>10791.958042930901</v>
      </c>
      <c r="G26" s="10" t="s">
        <v>181</v>
      </c>
      <c r="H26" s="200">
        <v>8073.6975185968904</v>
      </c>
      <c r="I26" s="10" t="s">
        <v>181</v>
      </c>
      <c r="J26" s="200">
        <v>6610.5637855389596</v>
      </c>
      <c r="K26" s="10" t="s">
        <v>181</v>
      </c>
      <c r="L26" s="200">
        <v>234.674007287161</v>
      </c>
      <c r="M26" s="10" t="s">
        <v>181</v>
      </c>
      <c r="N26" s="200">
        <v>8689.0890049450609</v>
      </c>
      <c r="O26" s="10" t="s">
        <v>181</v>
      </c>
      <c r="P26" s="200">
        <v>2232.0888159430501</v>
      </c>
      <c r="Q26" s="10" t="s">
        <v>159</v>
      </c>
      <c r="R26" s="200">
        <v>8703.3439969268002</v>
      </c>
      <c r="S26" s="10" t="s">
        <v>181</v>
      </c>
    </row>
    <row r="27" spans="1:19" x14ac:dyDescent="0.25">
      <c r="A27" s="12" t="s">
        <v>194</v>
      </c>
      <c r="B27" s="200">
        <v>7086.75530069454</v>
      </c>
      <c r="C27" s="10" t="s">
        <v>159</v>
      </c>
      <c r="D27" s="200">
        <v>12979.5728381881</v>
      </c>
      <c r="E27" s="10" t="s">
        <v>181</v>
      </c>
      <c r="F27" s="200">
        <v>11613.140540972599</v>
      </c>
      <c r="G27" s="10" t="s">
        <v>181</v>
      </c>
      <c r="H27" s="200">
        <v>8594.6925336542299</v>
      </c>
      <c r="I27" s="10" t="s">
        <v>181</v>
      </c>
      <c r="J27" s="200">
        <v>6379.6409851567296</v>
      </c>
      <c r="K27" s="10" t="s">
        <v>181</v>
      </c>
      <c r="L27" s="200">
        <v>233.664330994339</v>
      </c>
      <c r="M27" s="10" t="s">
        <v>181</v>
      </c>
      <c r="N27" s="200">
        <v>9105.0309302152109</v>
      </c>
      <c r="O27" s="10" t="s">
        <v>181</v>
      </c>
      <c r="P27" s="200">
        <v>2337.2051270402599</v>
      </c>
      <c r="Q27" s="10" t="s">
        <v>159</v>
      </c>
      <c r="R27" s="200">
        <v>9122.53111096067</v>
      </c>
      <c r="S27" s="10" t="s">
        <v>181</v>
      </c>
    </row>
    <row r="28" spans="1:19" x14ac:dyDescent="0.25">
      <c r="A28" s="12" t="s">
        <v>196</v>
      </c>
      <c r="B28" s="200">
        <v>7141.1066818679601</v>
      </c>
      <c r="C28" s="10" t="s">
        <v>159</v>
      </c>
      <c r="D28" s="200">
        <v>13604.4908861064</v>
      </c>
      <c r="E28" s="10" t="s">
        <v>181</v>
      </c>
      <c r="F28" s="200">
        <v>11688.9850573863</v>
      </c>
      <c r="G28" s="10" t="s">
        <v>181</v>
      </c>
      <c r="H28" s="200">
        <v>8917.5505086190205</v>
      </c>
      <c r="I28" s="10" t="s">
        <v>181</v>
      </c>
      <c r="J28" s="200">
        <v>6305.1282786639504</v>
      </c>
      <c r="K28" s="10" t="s">
        <v>181</v>
      </c>
      <c r="L28" s="200">
        <v>249.64735051563</v>
      </c>
      <c r="M28" s="10" t="s">
        <v>181</v>
      </c>
      <c r="N28" s="200">
        <v>9299.9424491861992</v>
      </c>
      <c r="O28" s="10" t="s">
        <v>181</v>
      </c>
      <c r="P28" s="200">
        <v>2687.4864766297001</v>
      </c>
      <c r="Q28" s="10" t="s">
        <v>159</v>
      </c>
      <c r="R28" s="200">
        <v>9478.9738678908107</v>
      </c>
      <c r="S28" s="10" t="s">
        <v>181</v>
      </c>
    </row>
    <row r="29" spans="1:19" x14ac:dyDescent="0.25">
      <c r="A29" s="12" t="s">
        <v>197</v>
      </c>
      <c r="B29" s="200">
        <v>7189.1196366904796</v>
      </c>
      <c r="C29" s="10" t="s">
        <v>159</v>
      </c>
      <c r="D29" s="200">
        <v>13570.848020957899</v>
      </c>
      <c r="E29" s="10" t="s">
        <v>181</v>
      </c>
      <c r="F29" s="200">
        <v>11665.5593299665</v>
      </c>
      <c r="G29" s="10" t="s">
        <v>181</v>
      </c>
      <c r="H29" s="200">
        <v>9017.6479405794398</v>
      </c>
      <c r="I29" s="10" t="s">
        <v>181</v>
      </c>
      <c r="J29" s="200">
        <v>5938.1766812565802</v>
      </c>
      <c r="K29" s="10" t="s">
        <v>181</v>
      </c>
      <c r="L29" s="200">
        <v>235.91314632327001</v>
      </c>
      <c r="M29" s="10" t="s">
        <v>181</v>
      </c>
      <c r="N29" s="200">
        <v>8535.9096445317391</v>
      </c>
      <c r="O29" s="10" t="s">
        <v>181</v>
      </c>
      <c r="P29" s="200">
        <v>2233.6701269771202</v>
      </c>
      <c r="Q29" s="10" t="s">
        <v>159</v>
      </c>
      <c r="R29" s="200">
        <v>9228.7839333113807</v>
      </c>
      <c r="S29" s="10" t="s">
        <v>181</v>
      </c>
    </row>
    <row r="30" spans="1:19" x14ac:dyDescent="0.25">
      <c r="A30" s="12" t="s">
        <v>199</v>
      </c>
      <c r="B30" s="200">
        <v>6940.7474790843899</v>
      </c>
      <c r="C30" s="10" t="s">
        <v>159</v>
      </c>
      <c r="D30" s="200">
        <v>13803.469841665699</v>
      </c>
      <c r="E30" s="10" t="s">
        <v>181</v>
      </c>
      <c r="F30" s="200">
        <v>12944.1345325028</v>
      </c>
      <c r="G30" s="10" t="s">
        <v>181</v>
      </c>
      <c r="H30" s="200">
        <v>9258.3874398892804</v>
      </c>
      <c r="I30" s="10" t="s">
        <v>181</v>
      </c>
      <c r="J30" s="200">
        <v>5891.8145990234798</v>
      </c>
      <c r="K30" s="10" t="s">
        <v>181</v>
      </c>
      <c r="L30" s="200">
        <v>240.802914212536</v>
      </c>
      <c r="M30" s="10" t="s">
        <v>202</v>
      </c>
      <c r="N30" s="200">
        <v>8795.29069639306</v>
      </c>
      <c r="O30" s="10" t="s">
        <v>181</v>
      </c>
      <c r="P30" s="200">
        <v>2111.4282222670399</v>
      </c>
      <c r="Q30" s="10" t="s">
        <v>201</v>
      </c>
      <c r="R30" s="200">
        <v>9419.3646237960602</v>
      </c>
      <c r="S30" s="10" t="s">
        <v>202</v>
      </c>
    </row>
    <row r="31" spans="1:19" x14ac:dyDescent="0.25">
      <c r="A31" s="12" t="s">
        <v>200</v>
      </c>
      <c r="B31" s="200">
        <v>6802.7913883604097</v>
      </c>
      <c r="C31" s="10" t="s">
        <v>159</v>
      </c>
      <c r="D31" s="200">
        <v>14113.5592421315</v>
      </c>
      <c r="E31" s="10" t="s">
        <v>181</v>
      </c>
      <c r="F31" s="200">
        <v>12932.051793315</v>
      </c>
      <c r="G31" s="10" t="s">
        <v>181</v>
      </c>
      <c r="H31" s="200">
        <v>9453.97996256234</v>
      </c>
      <c r="I31" s="10" t="s">
        <v>181</v>
      </c>
      <c r="J31" s="200">
        <v>5947.27839348004</v>
      </c>
      <c r="K31" s="10" t="s">
        <v>181</v>
      </c>
      <c r="L31" s="200">
        <v>286.98358073976198</v>
      </c>
      <c r="M31" s="10" t="s">
        <v>181</v>
      </c>
      <c r="N31" s="200">
        <v>8631.7790252047507</v>
      </c>
      <c r="O31" s="10" t="s">
        <v>202</v>
      </c>
      <c r="P31" s="200">
        <v>2158.9819522143398</v>
      </c>
      <c r="Q31" s="10" t="s">
        <v>159</v>
      </c>
      <c r="R31" s="200">
        <v>9526.0415468605406</v>
      </c>
      <c r="S31" s="10" t="s">
        <v>202</v>
      </c>
    </row>
    <row r="32" spans="1:19" x14ac:dyDescent="0.25">
      <c r="A32" s="15" t="s">
        <v>203</v>
      </c>
      <c r="B32" s="201">
        <v>5307.94230976989</v>
      </c>
      <c r="C32" s="14" t="s">
        <v>159</v>
      </c>
      <c r="D32" s="201">
        <v>11964.034864658401</v>
      </c>
      <c r="E32" s="14" t="s">
        <v>181</v>
      </c>
      <c r="F32" s="201">
        <v>11310.445980750999</v>
      </c>
      <c r="G32" s="14" t="s">
        <v>159</v>
      </c>
      <c r="H32" s="201">
        <v>7228.0807466964598</v>
      </c>
      <c r="I32" s="14" t="s">
        <v>181</v>
      </c>
      <c r="J32" s="201">
        <v>4527.9115855136497</v>
      </c>
      <c r="K32" s="14" t="s">
        <v>181</v>
      </c>
      <c r="L32" s="201">
        <v>312.86491623646901</v>
      </c>
      <c r="M32" s="14" t="s">
        <v>181</v>
      </c>
      <c r="N32" s="201">
        <v>6380.2535110925101</v>
      </c>
      <c r="O32" s="14" t="s">
        <v>181</v>
      </c>
      <c r="P32" s="201">
        <v>1724.68401886622</v>
      </c>
      <c r="Q32" s="14" t="s">
        <v>159</v>
      </c>
      <c r="R32" s="201">
        <v>7621.10167187769</v>
      </c>
      <c r="S32" s="14" t="s">
        <v>181</v>
      </c>
    </row>
    <row r="34" spans="1:2" x14ac:dyDescent="0.25">
      <c r="A34" s="16" t="s">
        <v>204</v>
      </c>
      <c r="B34" s="16" t="s">
        <v>205</v>
      </c>
    </row>
    <row r="37" spans="1:2" x14ac:dyDescent="0.25">
      <c r="B37" s="16" t="s">
        <v>210</v>
      </c>
    </row>
    <row r="38" spans="1:2" x14ac:dyDescent="0.25">
      <c r="B38" s="16" t="s">
        <v>211</v>
      </c>
    </row>
    <row r="41" spans="1:2" x14ac:dyDescent="0.25">
      <c r="A41" s="17" t="str">
        <f>HYPERLINK("#'GAMING 2'!A2", "&lt;&lt;&lt; Previous table")</f>
        <v>&lt;&lt;&lt; Previous table</v>
      </c>
    </row>
    <row r="42" spans="1:2" x14ac:dyDescent="0.25">
      <c r="A42" s="17" t="str">
        <f>HYPERLINK("#'GAMING 4'!A2",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S42"/>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HYPERLINK("#'INDEX'!B99", "Link to index")</f>
        <v>Link to index</v>
      </c>
    </row>
    <row r="2" spans="1:19" ht="15.75" customHeight="1" x14ac:dyDescent="0.25">
      <c r="A2" s="287" t="s">
        <v>403</v>
      </c>
      <c r="B2" s="286"/>
      <c r="C2" s="286"/>
      <c r="D2" s="286"/>
      <c r="E2" s="286"/>
      <c r="F2" s="286"/>
      <c r="G2" s="286"/>
      <c r="H2" s="286"/>
      <c r="I2" s="286"/>
      <c r="J2" s="286"/>
      <c r="K2" s="286"/>
      <c r="L2" s="286"/>
      <c r="M2" s="286"/>
      <c r="N2" s="286"/>
      <c r="O2" s="286"/>
      <c r="P2" s="286"/>
      <c r="Q2" s="286"/>
      <c r="R2" s="286"/>
      <c r="S2" s="286"/>
    </row>
    <row r="3" spans="1:19" ht="15.75" customHeight="1" x14ac:dyDescent="0.25">
      <c r="A3" s="287" t="s">
        <v>117</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202">
        <v>10409.2068818714</v>
      </c>
      <c r="C7" s="10" t="s">
        <v>159</v>
      </c>
      <c r="D7" s="202">
        <v>9543.0251197439793</v>
      </c>
      <c r="E7" s="10" t="s">
        <v>159</v>
      </c>
      <c r="F7" s="202">
        <v>6167.4292885211698</v>
      </c>
      <c r="G7" s="10" t="s">
        <v>159</v>
      </c>
      <c r="H7" s="202">
        <v>4024.79088758442</v>
      </c>
      <c r="I7" s="10" t="s">
        <v>159</v>
      </c>
      <c r="J7" s="202">
        <v>3505.7147535559802</v>
      </c>
      <c r="K7" s="10" t="s">
        <v>159</v>
      </c>
      <c r="L7" s="202">
        <v>5106.9527244533101</v>
      </c>
      <c r="M7" s="10" t="s">
        <v>159</v>
      </c>
      <c r="N7" s="202">
        <v>7627.1353032442403</v>
      </c>
      <c r="O7" s="10" t="s">
        <v>159</v>
      </c>
      <c r="P7" s="202">
        <v>3480.1841038600501</v>
      </c>
      <c r="Q7" s="10" t="s">
        <v>159</v>
      </c>
      <c r="R7" s="202">
        <v>6874.3744976963699</v>
      </c>
      <c r="S7" s="10" t="s">
        <v>159</v>
      </c>
    </row>
    <row r="8" spans="1:19" x14ac:dyDescent="0.25">
      <c r="A8" s="12" t="s">
        <v>171</v>
      </c>
      <c r="B8" s="202">
        <v>10442.804699915499</v>
      </c>
      <c r="C8" s="10" t="s">
        <v>159</v>
      </c>
      <c r="D8" s="202">
        <v>10405.874706393401</v>
      </c>
      <c r="E8" s="10" t="s">
        <v>159</v>
      </c>
      <c r="F8" s="202">
        <v>8905.2336192734201</v>
      </c>
      <c r="G8" s="10" t="s">
        <v>159</v>
      </c>
      <c r="H8" s="202">
        <v>4609.7877248712603</v>
      </c>
      <c r="I8" s="10" t="s">
        <v>159</v>
      </c>
      <c r="J8" s="202">
        <v>5171.7073016595295</v>
      </c>
      <c r="K8" s="10" t="s">
        <v>159</v>
      </c>
      <c r="L8" s="202">
        <v>5185.3958944338901</v>
      </c>
      <c r="M8" s="10" t="s">
        <v>159</v>
      </c>
      <c r="N8" s="202">
        <v>9479.9872757799603</v>
      </c>
      <c r="O8" s="10" t="s">
        <v>159</v>
      </c>
      <c r="P8" s="202">
        <v>3411.0509451704202</v>
      </c>
      <c r="Q8" s="10" t="s">
        <v>159</v>
      </c>
      <c r="R8" s="202">
        <v>7891.0586287626002</v>
      </c>
      <c r="S8" s="10" t="s">
        <v>159</v>
      </c>
    </row>
    <row r="9" spans="1:19" x14ac:dyDescent="0.25">
      <c r="A9" s="12" t="s">
        <v>172</v>
      </c>
      <c r="B9" s="202">
        <v>9712.3903500952893</v>
      </c>
      <c r="C9" s="10" t="s">
        <v>159</v>
      </c>
      <c r="D9" s="202">
        <v>10928.0211662329</v>
      </c>
      <c r="E9" s="10" t="s">
        <v>159</v>
      </c>
      <c r="F9" s="202">
        <v>8415.7021757729508</v>
      </c>
      <c r="G9" s="10" t="s">
        <v>159</v>
      </c>
      <c r="H9" s="202">
        <v>5044.5539198090701</v>
      </c>
      <c r="I9" s="10" t="s">
        <v>159</v>
      </c>
      <c r="J9" s="202">
        <v>5575.8333032494102</v>
      </c>
      <c r="K9" s="10" t="s">
        <v>159</v>
      </c>
      <c r="L9" s="202">
        <v>5598.0847687105397</v>
      </c>
      <c r="M9" s="10" t="s">
        <v>159</v>
      </c>
      <c r="N9" s="202">
        <v>11688.8065702649</v>
      </c>
      <c r="O9" s="10" t="s">
        <v>181</v>
      </c>
      <c r="P9" s="202">
        <v>2944.3290971353099</v>
      </c>
      <c r="Q9" s="10" t="s">
        <v>159</v>
      </c>
      <c r="R9" s="202">
        <v>8676.6804725151196</v>
      </c>
      <c r="S9" s="10" t="s">
        <v>181</v>
      </c>
    </row>
    <row r="10" spans="1:19" x14ac:dyDescent="0.25">
      <c r="A10" s="12" t="s">
        <v>173</v>
      </c>
      <c r="B10" s="202">
        <v>10300.0751457726</v>
      </c>
      <c r="C10" s="10" t="s">
        <v>159</v>
      </c>
      <c r="D10" s="202">
        <v>12665.2472632109</v>
      </c>
      <c r="E10" s="10" t="s">
        <v>159</v>
      </c>
      <c r="F10" s="202">
        <v>9507.2059335058802</v>
      </c>
      <c r="G10" s="10" t="s">
        <v>159</v>
      </c>
      <c r="H10" s="202">
        <v>6622.2944936412596</v>
      </c>
      <c r="I10" s="10" t="s">
        <v>159</v>
      </c>
      <c r="J10" s="202">
        <v>6009.7229051370896</v>
      </c>
      <c r="K10" s="10" t="s">
        <v>159</v>
      </c>
      <c r="L10" s="202">
        <v>6416.8442386527504</v>
      </c>
      <c r="M10" s="10" t="s">
        <v>159</v>
      </c>
      <c r="N10" s="202">
        <v>15935.7416232422</v>
      </c>
      <c r="O10" s="10" t="s">
        <v>181</v>
      </c>
      <c r="P10" s="202">
        <v>2807.0710334475898</v>
      </c>
      <c r="Q10" s="10" t="s">
        <v>159</v>
      </c>
      <c r="R10" s="202">
        <v>10670.6181538607</v>
      </c>
      <c r="S10" s="10" t="s">
        <v>181</v>
      </c>
    </row>
    <row r="11" spans="1:19" x14ac:dyDescent="0.25">
      <c r="A11" s="12" t="s">
        <v>174</v>
      </c>
      <c r="B11" s="202">
        <v>11446.6077826005</v>
      </c>
      <c r="C11" s="10" t="s">
        <v>159</v>
      </c>
      <c r="D11" s="202">
        <v>13862.271902581801</v>
      </c>
      <c r="E11" s="10" t="s">
        <v>159</v>
      </c>
      <c r="F11" s="202">
        <v>10562.8541631315</v>
      </c>
      <c r="G11" s="10" t="s">
        <v>159</v>
      </c>
      <c r="H11" s="202">
        <v>7734.5390226203799</v>
      </c>
      <c r="I11" s="10" t="s">
        <v>159</v>
      </c>
      <c r="J11" s="202">
        <v>6583.6766458817201</v>
      </c>
      <c r="K11" s="10" t="s">
        <v>159</v>
      </c>
      <c r="L11" s="202">
        <v>7247.5925394288897</v>
      </c>
      <c r="M11" s="10" t="s">
        <v>159</v>
      </c>
      <c r="N11" s="202">
        <v>14856.4796974048</v>
      </c>
      <c r="O11" s="10" t="s">
        <v>181</v>
      </c>
      <c r="P11" s="202">
        <v>2323.9199788774199</v>
      </c>
      <c r="Q11" s="10" t="s">
        <v>159</v>
      </c>
      <c r="R11" s="202">
        <v>11053.1780213165</v>
      </c>
      <c r="S11" s="10" t="s">
        <v>181</v>
      </c>
    </row>
    <row r="12" spans="1:19" x14ac:dyDescent="0.25">
      <c r="A12" s="12" t="s">
        <v>175</v>
      </c>
      <c r="B12" s="202">
        <v>12139.093893483599</v>
      </c>
      <c r="C12" s="10" t="s">
        <v>159</v>
      </c>
      <c r="D12" s="202">
        <v>14863.9049457049</v>
      </c>
      <c r="E12" s="10" t="s">
        <v>159</v>
      </c>
      <c r="F12" s="202">
        <v>12490.8530372686</v>
      </c>
      <c r="G12" s="10" t="s">
        <v>159</v>
      </c>
      <c r="H12" s="202">
        <v>8546.6123219138208</v>
      </c>
      <c r="I12" s="10" t="s">
        <v>159</v>
      </c>
      <c r="J12" s="202">
        <v>6963.1202526720299</v>
      </c>
      <c r="K12" s="10" t="s">
        <v>159</v>
      </c>
      <c r="L12" s="202">
        <v>7812.78740393524</v>
      </c>
      <c r="M12" s="10" t="s">
        <v>159</v>
      </c>
      <c r="N12" s="202">
        <v>15935.6945627804</v>
      </c>
      <c r="O12" s="10" t="s">
        <v>181</v>
      </c>
      <c r="P12" s="202">
        <v>2260.38980674089</v>
      </c>
      <c r="Q12" s="10" t="s">
        <v>159</v>
      </c>
      <c r="R12" s="202">
        <v>11875.792822724499</v>
      </c>
      <c r="S12" s="10" t="s">
        <v>181</v>
      </c>
    </row>
    <row r="13" spans="1:19" x14ac:dyDescent="0.25">
      <c r="A13" s="12" t="s">
        <v>176</v>
      </c>
      <c r="B13" s="202">
        <v>12016.637970538601</v>
      </c>
      <c r="C13" s="10" t="s">
        <v>159</v>
      </c>
      <c r="D13" s="202">
        <v>13965.4487529128</v>
      </c>
      <c r="E13" s="10" t="s">
        <v>159</v>
      </c>
      <c r="F13" s="202">
        <v>14551.184473621999</v>
      </c>
      <c r="G13" s="10" t="s">
        <v>159</v>
      </c>
      <c r="H13" s="202">
        <v>8559.88479541163</v>
      </c>
      <c r="I13" s="10" t="s">
        <v>181</v>
      </c>
      <c r="J13" s="202">
        <v>7270.8512385491504</v>
      </c>
      <c r="K13" s="10" t="s">
        <v>159</v>
      </c>
      <c r="L13" s="202">
        <v>8296.5048650175795</v>
      </c>
      <c r="M13" s="10" t="s">
        <v>159</v>
      </c>
      <c r="N13" s="202">
        <v>15333.6501408971</v>
      </c>
      <c r="O13" s="10" t="s">
        <v>181</v>
      </c>
      <c r="P13" s="202">
        <v>2064.6713802274498</v>
      </c>
      <c r="Q13" s="10" t="s">
        <v>159</v>
      </c>
      <c r="R13" s="202">
        <v>11456.159881842699</v>
      </c>
      <c r="S13" s="10" t="s">
        <v>181</v>
      </c>
    </row>
    <row r="14" spans="1:19" x14ac:dyDescent="0.25">
      <c r="A14" s="12" t="s">
        <v>177</v>
      </c>
      <c r="B14" s="202">
        <v>12500.352465195099</v>
      </c>
      <c r="C14" s="10" t="s">
        <v>159</v>
      </c>
      <c r="D14" s="202">
        <v>14523.084016279199</v>
      </c>
      <c r="E14" s="10" t="s">
        <v>181</v>
      </c>
      <c r="F14" s="202">
        <v>15285.896939915099</v>
      </c>
      <c r="G14" s="10" t="s">
        <v>181</v>
      </c>
      <c r="H14" s="202">
        <v>8603.8433493749108</v>
      </c>
      <c r="I14" s="10" t="s">
        <v>181</v>
      </c>
      <c r="J14" s="202">
        <v>7845.9298125559399</v>
      </c>
      <c r="K14" s="10" t="s">
        <v>159</v>
      </c>
      <c r="L14" s="202">
        <v>8236.1013712969398</v>
      </c>
      <c r="M14" s="10" t="s">
        <v>159</v>
      </c>
      <c r="N14" s="202">
        <v>14547.3784648453</v>
      </c>
      <c r="O14" s="10" t="s">
        <v>181</v>
      </c>
      <c r="P14" s="202">
        <v>2023.4556617728499</v>
      </c>
      <c r="Q14" s="10" t="s">
        <v>159</v>
      </c>
      <c r="R14" s="202">
        <v>11507.332328468599</v>
      </c>
      <c r="S14" s="10" t="s">
        <v>181</v>
      </c>
    </row>
    <row r="15" spans="1:19" x14ac:dyDescent="0.25">
      <c r="A15" s="12" t="s">
        <v>178</v>
      </c>
      <c r="B15" s="202">
        <v>12737.4677651324</v>
      </c>
      <c r="C15" s="10" t="s">
        <v>159</v>
      </c>
      <c r="D15" s="202">
        <v>14595.624984197801</v>
      </c>
      <c r="E15" s="10" t="s">
        <v>181</v>
      </c>
      <c r="F15" s="202">
        <v>16870.631553641801</v>
      </c>
      <c r="G15" s="10" t="s">
        <v>181</v>
      </c>
      <c r="H15" s="202">
        <v>8982.3317982512908</v>
      </c>
      <c r="I15" s="10" t="s">
        <v>181</v>
      </c>
      <c r="J15" s="202">
        <v>8394.8610357322796</v>
      </c>
      <c r="K15" s="10" t="s">
        <v>159</v>
      </c>
      <c r="L15" s="202">
        <v>8377.2621944802195</v>
      </c>
      <c r="M15" s="10" t="s">
        <v>159</v>
      </c>
      <c r="N15" s="202">
        <v>13015.623221199899</v>
      </c>
      <c r="O15" s="10" t="s">
        <v>181</v>
      </c>
      <c r="P15" s="202">
        <v>1781.28606967056</v>
      </c>
      <c r="Q15" s="10" t="s">
        <v>159</v>
      </c>
      <c r="R15" s="202">
        <v>11250.817019521</v>
      </c>
      <c r="S15" s="10" t="s">
        <v>181</v>
      </c>
    </row>
    <row r="16" spans="1:19" x14ac:dyDescent="0.25">
      <c r="A16" s="12" t="s">
        <v>182</v>
      </c>
      <c r="B16" s="202">
        <v>12834.184575236901</v>
      </c>
      <c r="C16" s="10" t="s">
        <v>159</v>
      </c>
      <c r="D16" s="202">
        <v>14882.8934217884</v>
      </c>
      <c r="E16" s="10" t="s">
        <v>181</v>
      </c>
      <c r="F16" s="202">
        <v>16290.2908173869</v>
      </c>
      <c r="G16" s="10" t="s">
        <v>181</v>
      </c>
      <c r="H16" s="202">
        <v>9769.5184817689096</v>
      </c>
      <c r="I16" s="10" t="s">
        <v>181</v>
      </c>
      <c r="J16" s="202">
        <v>9036.2042960553808</v>
      </c>
      <c r="K16" s="10" t="s">
        <v>159</v>
      </c>
      <c r="L16" s="202">
        <v>8577.1020946481494</v>
      </c>
      <c r="M16" s="10" t="s">
        <v>159</v>
      </c>
      <c r="N16" s="202">
        <v>12320.6053523583</v>
      </c>
      <c r="O16" s="10" t="s">
        <v>181</v>
      </c>
      <c r="P16" s="202">
        <v>1874.7786429739599</v>
      </c>
      <c r="Q16" s="10" t="s">
        <v>159</v>
      </c>
      <c r="R16" s="202">
        <v>11368.1559263992</v>
      </c>
      <c r="S16" s="10" t="s">
        <v>181</v>
      </c>
    </row>
    <row r="17" spans="1:19" x14ac:dyDescent="0.25">
      <c r="A17" s="12" t="s">
        <v>183</v>
      </c>
      <c r="B17" s="202">
        <v>12167.314297385899</v>
      </c>
      <c r="C17" s="10" t="s">
        <v>159</v>
      </c>
      <c r="D17" s="202">
        <v>15443.009448633</v>
      </c>
      <c r="E17" s="10" t="s">
        <v>181</v>
      </c>
      <c r="F17" s="202">
        <v>17057.744744974199</v>
      </c>
      <c r="G17" s="10" t="s">
        <v>181</v>
      </c>
      <c r="H17" s="202">
        <v>10315.0030587198</v>
      </c>
      <c r="I17" s="10" t="s">
        <v>181</v>
      </c>
      <c r="J17" s="202">
        <v>9304.6679673727704</v>
      </c>
      <c r="K17" s="10" t="s">
        <v>159</v>
      </c>
      <c r="L17" s="202">
        <v>8661.5928264984595</v>
      </c>
      <c r="M17" s="10" t="s">
        <v>159</v>
      </c>
      <c r="N17" s="202">
        <v>12154.298675416199</v>
      </c>
      <c r="O17" s="10" t="s">
        <v>181</v>
      </c>
      <c r="P17" s="202">
        <v>1921.21390679927</v>
      </c>
      <c r="Q17" s="10" t="s">
        <v>159</v>
      </c>
      <c r="R17" s="202">
        <v>11627.153670678899</v>
      </c>
      <c r="S17" s="10" t="s">
        <v>181</v>
      </c>
    </row>
    <row r="18" spans="1:19" x14ac:dyDescent="0.25">
      <c r="A18" s="12" t="s">
        <v>184</v>
      </c>
      <c r="B18" s="202">
        <v>12305.646973506</v>
      </c>
      <c r="C18" s="10" t="s">
        <v>159</v>
      </c>
      <c r="D18" s="202">
        <v>15530.163130228</v>
      </c>
      <c r="E18" s="10" t="s">
        <v>181</v>
      </c>
      <c r="F18" s="202">
        <v>17771.964460557301</v>
      </c>
      <c r="G18" s="10" t="s">
        <v>181</v>
      </c>
      <c r="H18" s="202">
        <v>10398.692932477599</v>
      </c>
      <c r="I18" s="10" t="s">
        <v>181</v>
      </c>
      <c r="J18" s="202">
        <v>9358.5267987119005</v>
      </c>
      <c r="K18" s="10" t="s">
        <v>159</v>
      </c>
      <c r="L18" s="202">
        <v>7691.1349372138802</v>
      </c>
      <c r="M18" s="10" t="s">
        <v>159</v>
      </c>
      <c r="N18" s="202">
        <v>11859.4193222128</v>
      </c>
      <c r="O18" s="10" t="s">
        <v>181</v>
      </c>
      <c r="P18" s="202">
        <v>1996.88201846478</v>
      </c>
      <c r="Q18" s="10" t="s">
        <v>159</v>
      </c>
      <c r="R18" s="202">
        <v>11582.217089113899</v>
      </c>
      <c r="S18" s="10" t="s">
        <v>181</v>
      </c>
    </row>
    <row r="19" spans="1:19" x14ac:dyDescent="0.25">
      <c r="A19" s="12" t="s">
        <v>185</v>
      </c>
      <c r="B19" s="202">
        <v>11634.4004052983</v>
      </c>
      <c r="C19" s="10" t="s">
        <v>159</v>
      </c>
      <c r="D19" s="202">
        <v>15780.5781630047</v>
      </c>
      <c r="E19" s="10" t="s">
        <v>181</v>
      </c>
      <c r="F19" s="202">
        <v>16123.873657374301</v>
      </c>
      <c r="G19" s="10" t="s">
        <v>181</v>
      </c>
      <c r="H19" s="202">
        <v>9519.7645087897909</v>
      </c>
      <c r="I19" s="10" t="s">
        <v>181</v>
      </c>
      <c r="J19" s="202">
        <v>9773.3418259732007</v>
      </c>
      <c r="K19" s="10" t="s">
        <v>159</v>
      </c>
      <c r="L19" s="202">
        <v>270.98651751322302</v>
      </c>
      <c r="M19" s="10" t="s">
        <v>181</v>
      </c>
      <c r="N19" s="202">
        <v>11654.5081802686</v>
      </c>
      <c r="O19" s="10" t="s">
        <v>181</v>
      </c>
      <c r="P19" s="202">
        <v>2367.1171246143099</v>
      </c>
      <c r="Q19" s="10" t="s">
        <v>159</v>
      </c>
      <c r="R19" s="202">
        <v>11294.9288253185</v>
      </c>
      <c r="S19" s="10" t="s">
        <v>181</v>
      </c>
    </row>
    <row r="20" spans="1:19" x14ac:dyDescent="0.25">
      <c r="A20" s="12" t="s">
        <v>186</v>
      </c>
      <c r="B20" s="202">
        <v>10849.1484022771</v>
      </c>
      <c r="C20" s="10" t="s">
        <v>159</v>
      </c>
      <c r="D20" s="202">
        <v>13821.372467646501</v>
      </c>
      <c r="E20" s="10" t="s">
        <v>181</v>
      </c>
      <c r="F20" s="202">
        <v>16308.182321599101</v>
      </c>
      <c r="G20" s="10" t="s">
        <v>181</v>
      </c>
      <c r="H20" s="202">
        <v>9838.6821253474609</v>
      </c>
      <c r="I20" s="10" t="s">
        <v>181</v>
      </c>
      <c r="J20" s="202">
        <v>9093.8708468581808</v>
      </c>
      <c r="K20" s="10" t="s">
        <v>159</v>
      </c>
      <c r="L20" s="202">
        <v>271.22222585287199</v>
      </c>
      <c r="M20" s="10" t="s">
        <v>181</v>
      </c>
      <c r="N20" s="202">
        <v>11590.3293786099</v>
      </c>
      <c r="O20" s="10" t="s">
        <v>181</v>
      </c>
      <c r="P20" s="202">
        <v>2388.2068013419098</v>
      </c>
      <c r="Q20" s="10" t="s">
        <v>159</v>
      </c>
      <c r="R20" s="202">
        <v>10624.602252483999</v>
      </c>
      <c r="S20" s="10" t="s">
        <v>181</v>
      </c>
    </row>
    <row r="21" spans="1:19" x14ac:dyDescent="0.25">
      <c r="A21" s="12" t="s">
        <v>188</v>
      </c>
      <c r="B21" s="202">
        <v>10259.073987338399</v>
      </c>
      <c r="C21" s="10" t="s">
        <v>159</v>
      </c>
      <c r="D21" s="202">
        <v>13788.3190481087</v>
      </c>
      <c r="E21" s="10" t="s">
        <v>181</v>
      </c>
      <c r="F21" s="202">
        <v>15904.190732413101</v>
      </c>
      <c r="G21" s="10" t="s">
        <v>181</v>
      </c>
      <c r="H21" s="202">
        <v>9897.0836416045204</v>
      </c>
      <c r="I21" s="10" t="s">
        <v>181</v>
      </c>
      <c r="J21" s="202">
        <v>8835.3663393937895</v>
      </c>
      <c r="K21" s="10" t="s">
        <v>159</v>
      </c>
      <c r="L21" s="202">
        <v>251.684338246994</v>
      </c>
      <c r="M21" s="10" t="s">
        <v>181</v>
      </c>
      <c r="N21" s="202">
        <v>11487.7376136366</v>
      </c>
      <c r="O21" s="10" t="s">
        <v>181</v>
      </c>
      <c r="P21" s="202">
        <v>2467.9079673997899</v>
      </c>
      <c r="Q21" s="10" t="s">
        <v>159</v>
      </c>
      <c r="R21" s="202">
        <v>10563.7346967474</v>
      </c>
      <c r="S21" s="10" t="s">
        <v>181</v>
      </c>
    </row>
    <row r="22" spans="1:19" x14ac:dyDescent="0.25">
      <c r="A22" s="12" t="s">
        <v>189</v>
      </c>
      <c r="B22" s="202">
        <v>9793.1689128504604</v>
      </c>
      <c r="C22" s="10" t="s">
        <v>159</v>
      </c>
      <c r="D22" s="202">
        <v>13223.5505911087</v>
      </c>
      <c r="E22" s="10" t="s">
        <v>181</v>
      </c>
      <c r="F22" s="202">
        <v>14051.608774672801</v>
      </c>
      <c r="G22" s="10" t="s">
        <v>181</v>
      </c>
      <c r="H22" s="202">
        <v>9202.4333954075391</v>
      </c>
      <c r="I22" s="10" t="s">
        <v>181</v>
      </c>
      <c r="J22" s="202">
        <v>8361.5589805066593</v>
      </c>
      <c r="K22" s="10" t="s">
        <v>159</v>
      </c>
      <c r="L22" s="202">
        <v>280.67534013149299</v>
      </c>
      <c r="M22" s="10" t="s">
        <v>181</v>
      </c>
      <c r="N22" s="202">
        <v>10892.653044360701</v>
      </c>
      <c r="O22" s="10" t="s">
        <v>181</v>
      </c>
      <c r="P22" s="202">
        <v>2323.9303039639999</v>
      </c>
      <c r="Q22" s="10" t="s">
        <v>159</v>
      </c>
      <c r="R22" s="202">
        <v>10009.998464505499</v>
      </c>
      <c r="S22" s="10" t="s">
        <v>181</v>
      </c>
    </row>
    <row r="23" spans="1:19" x14ac:dyDescent="0.25">
      <c r="A23" s="12" t="s">
        <v>190</v>
      </c>
      <c r="B23" s="202">
        <v>9729.8908930964299</v>
      </c>
      <c r="C23" s="10" t="s">
        <v>159</v>
      </c>
      <c r="D23" s="202">
        <v>13657.589308500001</v>
      </c>
      <c r="E23" s="10" t="s">
        <v>181</v>
      </c>
      <c r="F23" s="202">
        <v>12598.950310185</v>
      </c>
      <c r="G23" s="10" t="s">
        <v>181</v>
      </c>
      <c r="H23" s="202">
        <v>9203.7707295106902</v>
      </c>
      <c r="I23" s="10" t="s">
        <v>181</v>
      </c>
      <c r="J23" s="202">
        <v>8220.7628526704902</v>
      </c>
      <c r="K23" s="10" t="s">
        <v>159</v>
      </c>
      <c r="L23" s="202">
        <v>251.140145823138</v>
      </c>
      <c r="M23" s="10" t="s">
        <v>181</v>
      </c>
      <c r="N23" s="202">
        <v>10816.5621285704</v>
      </c>
      <c r="O23" s="10" t="s">
        <v>181</v>
      </c>
      <c r="P23" s="202">
        <v>2200.3423764371801</v>
      </c>
      <c r="Q23" s="10" t="s">
        <v>159</v>
      </c>
      <c r="R23" s="202">
        <v>10082.246850432301</v>
      </c>
      <c r="S23" s="10" t="s">
        <v>181</v>
      </c>
    </row>
    <row r="24" spans="1:19" x14ac:dyDescent="0.25">
      <c r="A24" s="12" t="s">
        <v>191</v>
      </c>
      <c r="B24" s="202">
        <v>9410.7757415467404</v>
      </c>
      <c r="C24" s="10" t="s">
        <v>159</v>
      </c>
      <c r="D24" s="202">
        <v>13825.6188660804</v>
      </c>
      <c r="E24" s="10" t="s">
        <v>181</v>
      </c>
      <c r="F24" s="202">
        <v>12359.906776690599</v>
      </c>
      <c r="G24" s="10" t="s">
        <v>181</v>
      </c>
      <c r="H24" s="202">
        <v>9275.5381460675799</v>
      </c>
      <c r="I24" s="10" t="s">
        <v>181</v>
      </c>
      <c r="J24" s="202">
        <v>8008.1938454343199</v>
      </c>
      <c r="K24" s="10" t="s">
        <v>159</v>
      </c>
      <c r="L24" s="202">
        <v>265.042996946843</v>
      </c>
      <c r="M24" s="10" t="s">
        <v>181</v>
      </c>
      <c r="N24" s="202">
        <v>10556.82146522</v>
      </c>
      <c r="O24" s="10" t="s">
        <v>181</v>
      </c>
      <c r="P24" s="202">
        <v>2393.5778652655299</v>
      </c>
      <c r="Q24" s="10" t="s">
        <v>159</v>
      </c>
      <c r="R24" s="202">
        <v>10069.404423215499</v>
      </c>
      <c r="S24" s="10" t="s">
        <v>181</v>
      </c>
    </row>
    <row r="25" spans="1:19" x14ac:dyDescent="0.25">
      <c r="A25" s="12" t="s">
        <v>192</v>
      </c>
      <c r="B25" s="202">
        <v>9061.2419031947193</v>
      </c>
      <c r="C25" s="10" t="s">
        <v>159</v>
      </c>
      <c r="D25" s="202">
        <v>13677.650917192601</v>
      </c>
      <c r="E25" s="10" t="s">
        <v>181</v>
      </c>
      <c r="F25" s="202">
        <v>11802.634178324101</v>
      </c>
      <c r="G25" s="10" t="s">
        <v>181</v>
      </c>
      <c r="H25" s="202">
        <v>9127.7553390947396</v>
      </c>
      <c r="I25" s="10" t="s">
        <v>181</v>
      </c>
      <c r="J25" s="202">
        <v>7702.9132537756104</v>
      </c>
      <c r="K25" s="10" t="s">
        <v>159</v>
      </c>
      <c r="L25" s="202">
        <v>313.79920166903298</v>
      </c>
      <c r="M25" s="10" t="s">
        <v>181</v>
      </c>
      <c r="N25" s="202">
        <v>9802.2125604545799</v>
      </c>
      <c r="O25" s="10" t="s">
        <v>181</v>
      </c>
      <c r="P25" s="202">
        <v>2290.5489267480998</v>
      </c>
      <c r="Q25" s="10" t="s">
        <v>159</v>
      </c>
      <c r="R25" s="202">
        <v>9750.0124909771603</v>
      </c>
      <c r="S25" s="10" t="s">
        <v>181</v>
      </c>
    </row>
    <row r="26" spans="1:19" x14ac:dyDescent="0.25">
      <c r="A26" s="12" t="s">
        <v>193</v>
      </c>
      <c r="B26" s="202">
        <v>8507.7645307495004</v>
      </c>
      <c r="C26" s="10" t="s">
        <v>159</v>
      </c>
      <c r="D26" s="202">
        <v>13571.2268378438</v>
      </c>
      <c r="E26" s="10" t="s">
        <v>181</v>
      </c>
      <c r="F26" s="202">
        <v>11891.709957781901</v>
      </c>
      <c r="G26" s="10" t="s">
        <v>181</v>
      </c>
      <c r="H26" s="202">
        <v>8896.4457419205701</v>
      </c>
      <c r="I26" s="10" t="s">
        <v>181</v>
      </c>
      <c r="J26" s="202">
        <v>7284.2117141605504</v>
      </c>
      <c r="K26" s="10" t="s">
        <v>181</v>
      </c>
      <c r="L26" s="202">
        <v>258.58840612499603</v>
      </c>
      <c r="M26" s="10" t="s">
        <v>181</v>
      </c>
      <c r="N26" s="202">
        <v>9574.5485511632705</v>
      </c>
      <c r="O26" s="10" t="s">
        <v>181</v>
      </c>
      <c r="P26" s="202">
        <v>2459.54929528201</v>
      </c>
      <c r="Q26" s="10" t="s">
        <v>159</v>
      </c>
      <c r="R26" s="202">
        <v>9590.2561947088598</v>
      </c>
      <c r="S26" s="10" t="s">
        <v>181</v>
      </c>
    </row>
    <row r="27" spans="1:19" x14ac:dyDescent="0.25">
      <c r="A27" s="12" t="s">
        <v>194</v>
      </c>
      <c r="B27" s="202">
        <v>7677.31824241909</v>
      </c>
      <c r="C27" s="10" t="s">
        <v>159</v>
      </c>
      <c r="D27" s="202">
        <v>14061.2039080371</v>
      </c>
      <c r="E27" s="10" t="s">
        <v>181</v>
      </c>
      <c r="F27" s="202">
        <v>12580.9022527203</v>
      </c>
      <c r="G27" s="10" t="s">
        <v>181</v>
      </c>
      <c r="H27" s="202">
        <v>9310.9169114587494</v>
      </c>
      <c r="I27" s="10" t="s">
        <v>181</v>
      </c>
      <c r="J27" s="202">
        <v>6911.2777339197901</v>
      </c>
      <c r="K27" s="10" t="s">
        <v>181</v>
      </c>
      <c r="L27" s="202">
        <v>253.13635857720001</v>
      </c>
      <c r="M27" s="10" t="s">
        <v>181</v>
      </c>
      <c r="N27" s="202">
        <v>9863.7835077331492</v>
      </c>
      <c r="O27" s="10" t="s">
        <v>181</v>
      </c>
      <c r="P27" s="202">
        <v>2531.9722209602901</v>
      </c>
      <c r="Q27" s="10" t="s">
        <v>159</v>
      </c>
      <c r="R27" s="202">
        <v>9882.7420368740604</v>
      </c>
      <c r="S27" s="10" t="s">
        <v>181</v>
      </c>
    </row>
    <row r="28" spans="1:19" x14ac:dyDescent="0.25">
      <c r="A28" s="12" t="s">
        <v>196</v>
      </c>
      <c r="B28" s="202">
        <v>7629.04933603068</v>
      </c>
      <c r="C28" s="10" t="s">
        <v>159</v>
      </c>
      <c r="D28" s="202">
        <v>14534.0682873731</v>
      </c>
      <c r="E28" s="10" t="s">
        <v>181</v>
      </c>
      <c r="F28" s="202">
        <v>12487.678403874401</v>
      </c>
      <c r="G28" s="10" t="s">
        <v>181</v>
      </c>
      <c r="H28" s="202">
        <v>9526.8752894480203</v>
      </c>
      <c r="I28" s="10" t="s">
        <v>181</v>
      </c>
      <c r="J28" s="202">
        <v>6735.9496014904798</v>
      </c>
      <c r="K28" s="10" t="s">
        <v>181</v>
      </c>
      <c r="L28" s="202">
        <v>266.70543356101899</v>
      </c>
      <c r="M28" s="10" t="s">
        <v>181</v>
      </c>
      <c r="N28" s="202">
        <v>9935.3955805248697</v>
      </c>
      <c r="O28" s="10" t="s">
        <v>181</v>
      </c>
      <c r="P28" s="202">
        <v>2871.1189782646102</v>
      </c>
      <c r="Q28" s="10" t="s">
        <v>159</v>
      </c>
      <c r="R28" s="202">
        <v>10126.659986287799</v>
      </c>
      <c r="S28" s="10" t="s">
        <v>181</v>
      </c>
    </row>
    <row r="29" spans="1:19" x14ac:dyDescent="0.25">
      <c r="A29" s="12" t="s">
        <v>197</v>
      </c>
      <c r="B29" s="202">
        <v>7547.9232483220403</v>
      </c>
      <c r="C29" s="10" t="s">
        <v>159</v>
      </c>
      <c r="D29" s="202">
        <v>14248.1589475937</v>
      </c>
      <c r="E29" s="10" t="s">
        <v>181</v>
      </c>
      <c r="F29" s="202">
        <v>12247.778715763399</v>
      </c>
      <c r="G29" s="10" t="s">
        <v>181</v>
      </c>
      <c r="H29" s="202">
        <v>9467.7120392472007</v>
      </c>
      <c r="I29" s="10" t="s">
        <v>181</v>
      </c>
      <c r="J29" s="202">
        <v>6234.5466608111301</v>
      </c>
      <c r="K29" s="10" t="s">
        <v>181</v>
      </c>
      <c r="L29" s="202">
        <v>247.687395912906</v>
      </c>
      <c r="M29" s="10" t="s">
        <v>181</v>
      </c>
      <c r="N29" s="202">
        <v>8961.9305433060108</v>
      </c>
      <c r="O29" s="10" t="s">
        <v>181</v>
      </c>
      <c r="P29" s="202">
        <v>2345.1509409369601</v>
      </c>
      <c r="Q29" s="10" t="s">
        <v>159</v>
      </c>
      <c r="R29" s="202">
        <v>9689.3856722697492</v>
      </c>
      <c r="S29" s="10" t="s">
        <v>181</v>
      </c>
    </row>
    <row r="30" spans="1:19" x14ac:dyDescent="0.25">
      <c r="A30" s="12" t="s">
        <v>199</v>
      </c>
      <c r="B30" s="202">
        <v>7150.8858711492803</v>
      </c>
      <c r="C30" s="10" t="s">
        <v>159</v>
      </c>
      <c r="D30" s="202">
        <v>14221.384333755301</v>
      </c>
      <c r="E30" s="10" t="s">
        <v>181</v>
      </c>
      <c r="F30" s="202">
        <v>13336.0317489811</v>
      </c>
      <c r="G30" s="10" t="s">
        <v>181</v>
      </c>
      <c r="H30" s="202">
        <v>9538.6948067247504</v>
      </c>
      <c r="I30" s="10" t="s">
        <v>181</v>
      </c>
      <c r="J30" s="202">
        <v>6070.1954506412803</v>
      </c>
      <c r="K30" s="10" t="s">
        <v>181</v>
      </c>
      <c r="L30" s="202">
        <v>248.09347439350299</v>
      </c>
      <c r="M30" s="10" t="s">
        <v>202</v>
      </c>
      <c r="N30" s="202">
        <v>9061.5773247789602</v>
      </c>
      <c r="O30" s="10" t="s">
        <v>181</v>
      </c>
      <c r="P30" s="202">
        <v>2175.3539208931102</v>
      </c>
      <c r="Q30" s="10" t="s">
        <v>201</v>
      </c>
      <c r="R30" s="202">
        <v>9704.5457433054708</v>
      </c>
      <c r="S30" s="10" t="s">
        <v>202</v>
      </c>
    </row>
    <row r="31" spans="1:19" x14ac:dyDescent="0.25">
      <c r="A31" s="12" t="s">
        <v>200</v>
      </c>
      <c r="B31" s="202">
        <v>6898.1854832015697</v>
      </c>
      <c r="C31" s="10" t="s">
        <v>159</v>
      </c>
      <c r="D31" s="202">
        <v>14311.4706776039</v>
      </c>
      <c r="E31" s="10" t="s">
        <v>181</v>
      </c>
      <c r="F31" s="202">
        <v>13113.3952014597</v>
      </c>
      <c r="G31" s="10" t="s">
        <v>181</v>
      </c>
      <c r="H31" s="202">
        <v>9586.5511101530501</v>
      </c>
      <c r="I31" s="10" t="s">
        <v>181</v>
      </c>
      <c r="J31" s="202">
        <v>6030.6758117935196</v>
      </c>
      <c r="K31" s="10" t="s">
        <v>181</v>
      </c>
      <c r="L31" s="202">
        <v>291.00789037327303</v>
      </c>
      <c r="M31" s="10" t="s">
        <v>181</v>
      </c>
      <c r="N31" s="202">
        <v>8752.8206241559092</v>
      </c>
      <c r="O31" s="10" t="s">
        <v>202</v>
      </c>
      <c r="P31" s="202">
        <v>2189.2568963295298</v>
      </c>
      <c r="Q31" s="10" t="s">
        <v>159</v>
      </c>
      <c r="R31" s="202">
        <v>9659.6231987008196</v>
      </c>
      <c r="S31" s="10" t="s">
        <v>202</v>
      </c>
    </row>
    <row r="32" spans="1:19" x14ac:dyDescent="0.25">
      <c r="A32" s="15" t="s">
        <v>203</v>
      </c>
      <c r="B32" s="203">
        <v>5307.94230976989</v>
      </c>
      <c r="C32" s="14" t="s">
        <v>159</v>
      </c>
      <c r="D32" s="203">
        <v>11964.034864658401</v>
      </c>
      <c r="E32" s="14" t="s">
        <v>181</v>
      </c>
      <c r="F32" s="203">
        <v>11310.445980750999</v>
      </c>
      <c r="G32" s="14" t="s">
        <v>159</v>
      </c>
      <c r="H32" s="203">
        <v>7228.0807466964598</v>
      </c>
      <c r="I32" s="14" t="s">
        <v>181</v>
      </c>
      <c r="J32" s="203">
        <v>4527.9115855136497</v>
      </c>
      <c r="K32" s="14" t="s">
        <v>181</v>
      </c>
      <c r="L32" s="203">
        <v>312.86491623646901</v>
      </c>
      <c r="M32" s="14" t="s">
        <v>181</v>
      </c>
      <c r="N32" s="203">
        <v>6380.2535110925101</v>
      </c>
      <c r="O32" s="14" t="s">
        <v>181</v>
      </c>
      <c r="P32" s="203">
        <v>1724.68401886622</v>
      </c>
      <c r="Q32" s="14" t="s">
        <v>159</v>
      </c>
      <c r="R32" s="203">
        <v>7621.10167187769</v>
      </c>
      <c r="S32" s="14" t="s">
        <v>181</v>
      </c>
    </row>
    <row r="34" spans="1:2" x14ac:dyDescent="0.25">
      <c r="A34" s="16" t="s">
        <v>204</v>
      </c>
      <c r="B34" s="16" t="s">
        <v>205</v>
      </c>
    </row>
    <row r="37" spans="1:2" x14ac:dyDescent="0.25">
      <c r="B37" s="16" t="s">
        <v>210</v>
      </c>
    </row>
    <row r="38" spans="1:2" x14ac:dyDescent="0.25">
      <c r="B38" s="16" t="s">
        <v>211</v>
      </c>
    </row>
    <row r="41" spans="1:2" x14ac:dyDescent="0.25">
      <c r="A41" s="17" t="str">
        <f>HYPERLINK("#'GAMING 3'!A2", "&lt;&lt;&lt; Previous table")</f>
        <v>&lt;&lt;&lt; Previous table</v>
      </c>
    </row>
    <row r="42" spans="1:2" x14ac:dyDescent="0.25">
      <c r="A42" s="17" t="str">
        <f>HYPERLINK("#'GAMING 5'!A2",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S4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HYPERLINK("#'INDEX'!B100", "Link to index")</f>
        <v>Link to index</v>
      </c>
    </row>
    <row r="2" spans="1:19" ht="15.75" customHeight="1" x14ac:dyDescent="0.25">
      <c r="A2" s="287" t="s">
        <v>404</v>
      </c>
      <c r="B2" s="286"/>
      <c r="C2" s="286"/>
      <c r="D2" s="286"/>
      <c r="E2" s="286"/>
      <c r="F2" s="286"/>
      <c r="G2" s="286"/>
      <c r="H2" s="286"/>
      <c r="I2" s="286"/>
      <c r="J2" s="286"/>
      <c r="K2" s="286"/>
      <c r="L2" s="286"/>
      <c r="M2" s="286"/>
      <c r="N2" s="286"/>
      <c r="O2" s="286"/>
      <c r="P2" s="286"/>
      <c r="Q2" s="286"/>
      <c r="R2" s="286"/>
      <c r="S2" s="286"/>
    </row>
    <row r="3" spans="1:19" ht="15.75" customHeight="1" x14ac:dyDescent="0.25">
      <c r="A3" s="287" t="s">
        <v>118</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204">
        <v>163.21003999999999</v>
      </c>
      <c r="C7" s="10" t="s">
        <v>159</v>
      </c>
      <c r="D7" s="204">
        <v>2630.1262499999998</v>
      </c>
      <c r="E7" s="10" t="s">
        <v>159</v>
      </c>
      <c r="F7" s="204">
        <v>52.33464</v>
      </c>
      <c r="G7" s="10" t="s">
        <v>159</v>
      </c>
      <c r="H7" s="204">
        <v>989.77739999999994</v>
      </c>
      <c r="I7" s="10" t="s">
        <v>159</v>
      </c>
      <c r="J7" s="204">
        <v>353.97566999999998</v>
      </c>
      <c r="K7" s="10" t="s">
        <v>159</v>
      </c>
      <c r="L7" s="204">
        <v>101.88412</v>
      </c>
      <c r="M7" s="10" t="s">
        <v>159</v>
      </c>
      <c r="N7" s="204">
        <v>1702.7780700000001</v>
      </c>
      <c r="O7" s="10" t="s">
        <v>159</v>
      </c>
      <c r="P7" s="204">
        <v>559.90575999999999</v>
      </c>
      <c r="Q7" s="10" t="s">
        <v>159</v>
      </c>
      <c r="R7" s="204">
        <v>6553.9919499999996</v>
      </c>
      <c r="S7" s="10" t="s">
        <v>159</v>
      </c>
    </row>
    <row r="8" spans="1:19" x14ac:dyDescent="0.25">
      <c r="A8" s="12" t="s">
        <v>171</v>
      </c>
      <c r="B8" s="204">
        <v>162.514825</v>
      </c>
      <c r="C8" s="10" t="s">
        <v>159</v>
      </c>
      <c r="D8" s="204">
        <v>3107.201</v>
      </c>
      <c r="E8" s="10" t="s">
        <v>159</v>
      </c>
      <c r="F8" s="204">
        <v>79.360033999999999</v>
      </c>
      <c r="G8" s="10" t="s">
        <v>159</v>
      </c>
      <c r="H8" s="204">
        <v>1185.6558736402001</v>
      </c>
      <c r="I8" s="10" t="s">
        <v>159</v>
      </c>
      <c r="J8" s="204">
        <v>480.21199999999999</v>
      </c>
      <c r="K8" s="10" t="s">
        <v>159</v>
      </c>
      <c r="L8" s="204">
        <v>112.84836</v>
      </c>
      <c r="M8" s="10" t="s">
        <v>159</v>
      </c>
      <c r="N8" s="204">
        <v>2114.1080000000002</v>
      </c>
      <c r="O8" s="10" t="s">
        <v>159</v>
      </c>
      <c r="P8" s="204">
        <v>616.35035000000005</v>
      </c>
      <c r="Q8" s="10" t="s">
        <v>159</v>
      </c>
      <c r="R8" s="204">
        <v>7858.2504426402002</v>
      </c>
      <c r="S8" s="10" t="s">
        <v>159</v>
      </c>
    </row>
    <row r="9" spans="1:19" x14ac:dyDescent="0.25">
      <c r="A9" s="12" t="s">
        <v>172</v>
      </c>
      <c r="B9" s="204">
        <v>151.52099999999999</v>
      </c>
      <c r="C9" s="10" t="s">
        <v>159</v>
      </c>
      <c r="D9" s="204">
        <v>3287.7469999999998</v>
      </c>
      <c r="E9" s="10" t="s">
        <v>159</v>
      </c>
      <c r="F9" s="204">
        <v>75.219880000000003</v>
      </c>
      <c r="G9" s="10" t="s">
        <v>159</v>
      </c>
      <c r="H9" s="204">
        <v>1311.019</v>
      </c>
      <c r="I9" s="10" t="s">
        <v>159</v>
      </c>
      <c r="J9" s="204">
        <v>518.93399999999997</v>
      </c>
      <c r="K9" s="10" t="s">
        <v>159</v>
      </c>
      <c r="L9" s="204">
        <v>127.3078106</v>
      </c>
      <c r="M9" s="10" t="s">
        <v>159</v>
      </c>
      <c r="N9" s="204">
        <v>2329.9034000000001</v>
      </c>
      <c r="O9" s="10" t="s">
        <v>181</v>
      </c>
      <c r="P9" s="204">
        <v>561.2876</v>
      </c>
      <c r="Q9" s="10" t="s">
        <v>159</v>
      </c>
      <c r="R9" s="204">
        <v>8362.9396906000002</v>
      </c>
      <c r="S9" s="10" t="s">
        <v>181</v>
      </c>
    </row>
    <row r="10" spans="1:19" x14ac:dyDescent="0.25">
      <c r="A10" s="12" t="s">
        <v>173</v>
      </c>
      <c r="B10" s="204">
        <v>159.899</v>
      </c>
      <c r="C10" s="10" t="s">
        <v>159</v>
      </c>
      <c r="D10" s="204">
        <v>3894.4870000000001</v>
      </c>
      <c r="E10" s="10" t="s">
        <v>159</v>
      </c>
      <c r="F10" s="204">
        <v>82.275999999999996</v>
      </c>
      <c r="G10" s="10" t="s">
        <v>159</v>
      </c>
      <c r="H10" s="204">
        <v>1497.877</v>
      </c>
      <c r="I10" s="10" t="s">
        <v>159</v>
      </c>
      <c r="J10" s="204">
        <v>559.83399999999995</v>
      </c>
      <c r="K10" s="10" t="s">
        <v>159</v>
      </c>
      <c r="L10" s="204">
        <v>145.286</v>
      </c>
      <c r="M10" s="10" t="s">
        <v>159</v>
      </c>
      <c r="N10" s="204">
        <v>2759.6089999999999</v>
      </c>
      <c r="O10" s="10" t="s">
        <v>181</v>
      </c>
      <c r="P10" s="204">
        <v>550.62400000000002</v>
      </c>
      <c r="Q10" s="10" t="s">
        <v>159</v>
      </c>
      <c r="R10" s="204">
        <v>9649.8919999999998</v>
      </c>
      <c r="S10" s="10" t="s">
        <v>181</v>
      </c>
    </row>
    <row r="11" spans="1:19" x14ac:dyDescent="0.25">
      <c r="A11" s="12" t="s">
        <v>174</v>
      </c>
      <c r="B11" s="204">
        <v>179.239</v>
      </c>
      <c r="C11" s="10" t="s">
        <v>159</v>
      </c>
      <c r="D11" s="204">
        <v>4428.8890000000001</v>
      </c>
      <c r="E11" s="10" t="s">
        <v>159</v>
      </c>
      <c r="F11" s="204">
        <v>93.358199999999997</v>
      </c>
      <c r="G11" s="10" t="s">
        <v>159</v>
      </c>
      <c r="H11" s="204">
        <v>1720.12</v>
      </c>
      <c r="I11" s="10" t="s">
        <v>159</v>
      </c>
      <c r="J11" s="204">
        <v>611.90099999999995</v>
      </c>
      <c r="K11" s="10" t="s">
        <v>159</v>
      </c>
      <c r="L11" s="204">
        <v>166.75399999999999</v>
      </c>
      <c r="M11" s="10" t="s">
        <v>159</v>
      </c>
      <c r="N11" s="204">
        <v>2995.8</v>
      </c>
      <c r="O11" s="10" t="s">
        <v>181</v>
      </c>
      <c r="P11" s="204">
        <v>489.78199999999998</v>
      </c>
      <c r="Q11" s="10" t="s">
        <v>159</v>
      </c>
      <c r="R11" s="204">
        <v>10685.843199999999</v>
      </c>
      <c r="S11" s="10" t="s">
        <v>181</v>
      </c>
    </row>
    <row r="12" spans="1:19" x14ac:dyDescent="0.25">
      <c r="A12" s="12" t="s">
        <v>175</v>
      </c>
      <c r="B12" s="204">
        <v>190.517</v>
      </c>
      <c r="C12" s="10" t="s">
        <v>159</v>
      </c>
      <c r="D12" s="204">
        <v>4826.2839999999997</v>
      </c>
      <c r="E12" s="10" t="s">
        <v>159</v>
      </c>
      <c r="F12" s="204">
        <v>108.5598</v>
      </c>
      <c r="G12" s="10" t="s">
        <v>159</v>
      </c>
      <c r="H12" s="204">
        <v>1765.9010000000001</v>
      </c>
      <c r="I12" s="10" t="s">
        <v>181</v>
      </c>
      <c r="J12" s="204">
        <v>660.46400000000006</v>
      </c>
      <c r="K12" s="10" t="s">
        <v>159</v>
      </c>
      <c r="L12" s="204">
        <v>181.13417085899999</v>
      </c>
      <c r="M12" s="10" t="s">
        <v>159</v>
      </c>
      <c r="N12" s="204">
        <v>3316.4569999999999</v>
      </c>
      <c r="O12" s="10" t="s">
        <v>181</v>
      </c>
      <c r="P12" s="204">
        <v>495.81200000000001</v>
      </c>
      <c r="Q12" s="10" t="s">
        <v>159</v>
      </c>
      <c r="R12" s="204">
        <v>11545.128970858999</v>
      </c>
      <c r="S12" s="10" t="s">
        <v>181</v>
      </c>
    </row>
    <row r="13" spans="1:19" x14ac:dyDescent="0.25">
      <c r="A13" s="12" t="s">
        <v>176</v>
      </c>
      <c r="B13" s="204">
        <v>203.50200000000001</v>
      </c>
      <c r="C13" s="10" t="s">
        <v>159</v>
      </c>
      <c r="D13" s="204">
        <v>5186.9690000000001</v>
      </c>
      <c r="E13" s="10" t="s">
        <v>159</v>
      </c>
      <c r="F13" s="204">
        <v>126.047</v>
      </c>
      <c r="G13" s="10" t="s">
        <v>159</v>
      </c>
      <c r="H13" s="204">
        <v>1921.1949999999999</v>
      </c>
      <c r="I13" s="10" t="s">
        <v>181</v>
      </c>
      <c r="J13" s="204">
        <v>727.47900000000004</v>
      </c>
      <c r="K13" s="10" t="s">
        <v>159</v>
      </c>
      <c r="L13" s="204">
        <v>202.57571200000001</v>
      </c>
      <c r="M13" s="10" t="s">
        <v>159</v>
      </c>
      <c r="N13" s="204">
        <v>3650.942</v>
      </c>
      <c r="O13" s="10" t="s">
        <v>181</v>
      </c>
      <c r="P13" s="204">
        <v>492.36099999999999</v>
      </c>
      <c r="Q13" s="10" t="s">
        <v>159</v>
      </c>
      <c r="R13" s="204">
        <v>12511.070712000001</v>
      </c>
      <c r="S13" s="10" t="s">
        <v>181</v>
      </c>
    </row>
    <row r="14" spans="1:19" x14ac:dyDescent="0.25">
      <c r="A14" s="12" t="s">
        <v>177</v>
      </c>
      <c r="B14" s="204">
        <v>209.07499999999999</v>
      </c>
      <c r="C14" s="10" t="s">
        <v>159</v>
      </c>
      <c r="D14" s="204">
        <v>5301.1049999999996</v>
      </c>
      <c r="E14" s="10" t="s">
        <v>181</v>
      </c>
      <c r="F14" s="204">
        <v>134.851018662</v>
      </c>
      <c r="G14" s="10" t="s">
        <v>181</v>
      </c>
      <c r="H14" s="204">
        <v>2049.4589999999998</v>
      </c>
      <c r="I14" s="10" t="s">
        <v>181</v>
      </c>
      <c r="J14" s="204">
        <v>802.202</v>
      </c>
      <c r="K14" s="10" t="s">
        <v>159</v>
      </c>
      <c r="L14" s="204">
        <v>232.262732</v>
      </c>
      <c r="M14" s="10" t="s">
        <v>159</v>
      </c>
      <c r="N14" s="204">
        <v>3814.8530000000001</v>
      </c>
      <c r="O14" s="10" t="s">
        <v>181</v>
      </c>
      <c r="P14" s="204">
        <v>501.50799999999998</v>
      </c>
      <c r="Q14" s="10" t="s">
        <v>159</v>
      </c>
      <c r="R14" s="204">
        <v>13045.315750661999</v>
      </c>
      <c r="S14" s="10" t="s">
        <v>181</v>
      </c>
    </row>
    <row r="15" spans="1:19" x14ac:dyDescent="0.25">
      <c r="A15" s="12" t="s">
        <v>178</v>
      </c>
      <c r="B15" s="204">
        <v>220.06</v>
      </c>
      <c r="C15" s="10" t="s">
        <v>159</v>
      </c>
      <c r="D15" s="204">
        <v>5533.893</v>
      </c>
      <c r="E15" s="10" t="s">
        <v>318</v>
      </c>
      <c r="F15" s="204">
        <v>146.751</v>
      </c>
      <c r="G15" s="10" t="s">
        <v>181</v>
      </c>
      <c r="H15" s="204">
        <v>2207.884</v>
      </c>
      <c r="I15" s="10" t="s">
        <v>181</v>
      </c>
      <c r="J15" s="204">
        <v>878.13800000000003</v>
      </c>
      <c r="K15" s="10" t="s">
        <v>159</v>
      </c>
      <c r="L15" s="204">
        <v>244.70400000000001</v>
      </c>
      <c r="M15" s="10" t="s">
        <v>159</v>
      </c>
      <c r="N15" s="204">
        <v>3658.5590000000002</v>
      </c>
      <c r="O15" s="10" t="s">
        <v>181</v>
      </c>
      <c r="P15" s="204">
        <v>485.19400000000002</v>
      </c>
      <c r="Q15" s="10" t="s">
        <v>159</v>
      </c>
      <c r="R15" s="204">
        <v>13375.183000000001</v>
      </c>
      <c r="S15" s="10" t="s">
        <v>405</v>
      </c>
    </row>
    <row r="16" spans="1:19" x14ac:dyDescent="0.25">
      <c r="A16" s="12" t="s">
        <v>182</v>
      </c>
      <c r="B16" s="204">
        <v>229.53800000000001</v>
      </c>
      <c r="C16" s="10" t="s">
        <v>159</v>
      </c>
      <c r="D16" s="204">
        <v>5814.3040000000001</v>
      </c>
      <c r="E16" s="10" t="s">
        <v>318</v>
      </c>
      <c r="F16" s="204">
        <v>153.78700000000001</v>
      </c>
      <c r="G16" s="10" t="s">
        <v>181</v>
      </c>
      <c r="H16" s="204">
        <v>2499.7750000000001</v>
      </c>
      <c r="I16" s="10" t="s">
        <v>181</v>
      </c>
      <c r="J16" s="204">
        <v>943.29399999999998</v>
      </c>
      <c r="K16" s="10" t="s">
        <v>159</v>
      </c>
      <c r="L16" s="204">
        <v>259.86900000000003</v>
      </c>
      <c r="M16" s="10" t="s">
        <v>159</v>
      </c>
      <c r="N16" s="204">
        <v>3638.9140000000002</v>
      </c>
      <c r="O16" s="10" t="s">
        <v>181</v>
      </c>
      <c r="P16" s="204">
        <v>530.17600000000004</v>
      </c>
      <c r="Q16" s="10" t="s">
        <v>159</v>
      </c>
      <c r="R16" s="204">
        <v>14069.656999999999</v>
      </c>
      <c r="S16" s="10" t="s">
        <v>405</v>
      </c>
    </row>
    <row r="17" spans="1:19" x14ac:dyDescent="0.25">
      <c r="A17" s="12" t="s">
        <v>183</v>
      </c>
      <c r="B17" s="204">
        <v>222.80699999999999</v>
      </c>
      <c r="C17" s="10" t="s">
        <v>159</v>
      </c>
      <c r="D17" s="204">
        <v>6059.6989999999996</v>
      </c>
      <c r="E17" s="10" t="s">
        <v>318</v>
      </c>
      <c r="F17" s="204">
        <v>164.75399999999999</v>
      </c>
      <c r="G17" s="10" t="s">
        <v>181</v>
      </c>
      <c r="H17" s="204">
        <v>2658.181</v>
      </c>
      <c r="I17" s="10" t="s">
        <v>181</v>
      </c>
      <c r="J17" s="204">
        <v>970.75800000000004</v>
      </c>
      <c r="K17" s="10" t="s">
        <v>159</v>
      </c>
      <c r="L17" s="204">
        <v>270.64</v>
      </c>
      <c r="M17" s="10" t="s">
        <v>159</v>
      </c>
      <c r="N17" s="204">
        <v>3698.221</v>
      </c>
      <c r="O17" s="10" t="s">
        <v>181</v>
      </c>
      <c r="P17" s="204">
        <v>560.81299999999999</v>
      </c>
      <c r="Q17" s="10" t="s">
        <v>159</v>
      </c>
      <c r="R17" s="204">
        <v>14605.873</v>
      </c>
      <c r="S17" s="10" t="s">
        <v>405</v>
      </c>
    </row>
    <row r="18" spans="1:19" x14ac:dyDescent="0.25">
      <c r="A18" s="12" t="s">
        <v>184</v>
      </c>
      <c r="B18" s="204">
        <v>229.77500000000001</v>
      </c>
      <c r="C18" s="10" t="s">
        <v>159</v>
      </c>
      <c r="D18" s="204">
        <v>6272.0559999999996</v>
      </c>
      <c r="E18" s="10" t="s">
        <v>318</v>
      </c>
      <c r="F18" s="204">
        <v>186.14456000000001</v>
      </c>
      <c r="G18" s="10" t="s">
        <v>181</v>
      </c>
      <c r="H18" s="204">
        <v>2802.6350000000002</v>
      </c>
      <c r="I18" s="10" t="s">
        <v>181</v>
      </c>
      <c r="J18" s="204">
        <v>989.125</v>
      </c>
      <c r="K18" s="10" t="s">
        <v>159</v>
      </c>
      <c r="L18" s="204">
        <v>258.65199999999999</v>
      </c>
      <c r="M18" s="10" t="s">
        <v>159</v>
      </c>
      <c r="N18" s="204">
        <v>3895.29</v>
      </c>
      <c r="O18" s="10" t="s">
        <v>181</v>
      </c>
      <c r="P18" s="204">
        <v>608.11199999999997</v>
      </c>
      <c r="Q18" s="10" t="s">
        <v>159</v>
      </c>
      <c r="R18" s="204">
        <v>15241.789559999999</v>
      </c>
      <c r="S18" s="10" t="s">
        <v>405</v>
      </c>
    </row>
    <row r="19" spans="1:19" x14ac:dyDescent="0.25">
      <c r="A19" s="12" t="s">
        <v>185</v>
      </c>
      <c r="B19" s="204">
        <v>222.512</v>
      </c>
      <c r="C19" s="10" t="s">
        <v>159</v>
      </c>
      <c r="D19" s="204">
        <v>6499.6540000000005</v>
      </c>
      <c r="E19" s="10" t="s">
        <v>318</v>
      </c>
      <c r="F19" s="204">
        <v>191.71554</v>
      </c>
      <c r="G19" s="10" t="s">
        <v>181</v>
      </c>
      <c r="H19" s="204">
        <v>2670.9279999999999</v>
      </c>
      <c r="I19" s="10" t="s">
        <v>181</v>
      </c>
      <c r="J19" s="204">
        <v>1036.414</v>
      </c>
      <c r="K19" s="10" t="s">
        <v>159</v>
      </c>
      <c r="L19" s="204">
        <v>265.339</v>
      </c>
      <c r="M19" s="10" t="s">
        <v>159</v>
      </c>
      <c r="N19" s="204">
        <v>4018.2640000000001</v>
      </c>
      <c r="O19" s="10" t="s">
        <v>181</v>
      </c>
      <c r="P19" s="204">
        <v>738.90099999999995</v>
      </c>
      <c r="Q19" s="10" t="s">
        <v>159</v>
      </c>
      <c r="R19" s="204">
        <v>15643.72754</v>
      </c>
      <c r="S19" s="10" t="s">
        <v>405</v>
      </c>
    </row>
    <row r="20" spans="1:19" x14ac:dyDescent="0.25">
      <c r="A20" s="12" t="s">
        <v>186</v>
      </c>
      <c r="B20" s="204">
        <v>216.38900000000001</v>
      </c>
      <c r="C20" s="10" t="s">
        <v>159</v>
      </c>
      <c r="D20" s="204">
        <v>6002.8379999999997</v>
      </c>
      <c r="E20" s="10" t="s">
        <v>159</v>
      </c>
      <c r="F20" s="204">
        <v>209.58778075000001</v>
      </c>
      <c r="G20" s="10" t="s">
        <v>181</v>
      </c>
      <c r="H20" s="204">
        <v>2854.84168572</v>
      </c>
      <c r="I20" s="10" t="s">
        <v>181</v>
      </c>
      <c r="J20" s="204">
        <v>1001.236</v>
      </c>
      <c r="K20" s="10" t="s">
        <v>159</v>
      </c>
      <c r="L20" s="204">
        <v>280.84199999999998</v>
      </c>
      <c r="M20" s="10" t="s">
        <v>159</v>
      </c>
      <c r="N20" s="204">
        <v>4145.3159999999998</v>
      </c>
      <c r="O20" s="10" t="s">
        <v>181</v>
      </c>
      <c r="P20" s="204">
        <v>794.524</v>
      </c>
      <c r="Q20" s="10" t="s">
        <v>159</v>
      </c>
      <c r="R20" s="204">
        <v>15505.57446647</v>
      </c>
      <c r="S20" s="10" t="s">
        <v>181</v>
      </c>
    </row>
    <row r="21" spans="1:19" x14ac:dyDescent="0.25">
      <c r="A21" s="12" t="s">
        <v>188</v>
      </c>
      <c r="B21" s="204">
        <v>215.55699999999999</v>
      </c>
      <c r="C21" s="10" t="s">
        <v>159</v>
      </c>
      <c r="D21" s="204">
        <v>6244.7610000000004</v>
      </c>
      <c r="E21" s="10" t="s">
        <v>159</v>
      </c>
      <c r="F21" s="204">
        <v>219.92915146999999</v>
      </c>
      <c r="G21" s="10" t="s">
        <v>181</v>
      </c>
      <c r="H21" s="204">
        <v>2975.2649999999999</v>
      </c>
      <c r="I21" s="10" t="s">
        <v>181</v>
      </c>
      <c r="J21" s="204">
        <v>1012.626</v>
      </c>
      <c r="K21" s="10" t="s">
        <v>159</v>
      </c>
      <c r="L21" s="204">
        <v>294.64299999999997</v>
      </c>
      <c r="M21" s="10" t="s">
        <v>159</v>
      </c>
      <c r="N21" s="204">
        <v>4371.75</v>
      </c>
      <c r="O21" s="10" t="s">
        <v>181</v>
      </c>
      <c r="P21" s="204">
        <v>876.80738159999999</v>
      </c>
      <c r="Q21" s="10" t="s">
        <v>159</v>
      </c>
      <c r="R21" s="204">
        <v>16211.33853307</v>
      </c>
      <c r="S21" s="10" t="s">
        <v>181</v>
      </c>
    </row>
    <row r="22" spans="1:19" x14ac:dyDescent="0.25">
      <c r="A22" s="12" t="s">
        <v>189</v>
      </c>
      <c r="B22" s="204">
        <v>215.733</v>
      </c>
      <c r="C22" s="10" t="s">
        <v>159</v>
      </c>
      <c r="D22" s="204">
        <v>5730.9660000000003</v>
      </c>
      <c r="E22" s="10" t="s">
        <v>181</v>
      </c>
      <c r="F22" s="204">
        <v>206.576481</v>
      </c>
      <c r="G22" s="10" t="s">
        <v>181</v>
      </c>
      <c r="H22" s="204">
        <v>2849.777</v>
      </c>
      <c r="I22" s="10" t="s">
        <v>181</v>
      </c>
      <c r="J22" s="204">
        <v>997.84699999999998</v>
      </c>
      <c r="K22" s="10" t="s">
        <v>159</v>
      </c>
      <c r="L22" s="204">
        <v>289.05200000000002</v>
      </c>
      <c r="M22" s="10" t="s">
        <v>159</v>
      </c>
      <c r="N22" s="204">
        <v>4359.8517755840003</v>
      </c>
      <c r="O22" s="10" t="s">
        <v>181</v>
      </c>
      <c r="P22" s="204">
        <v>864.952</v>
      </c>
      <c r="Q22" s="10" t="s">
        <v>159</v>
      </c>
      <c r="R22" s="204">
        <v>15514.755256584</v>
      </c>
      <c r="S22" s="10" t="s">
        <v>181</v>
      </c>
    </row>
    <row r="23" spans="1:19" x14ac:dyDescent="0.25">
      <c r="A23" s="12" t="s">
        <v>190</v>
      </c>
      <c r="B23" s="204">
        <v>219.88499999999999</v>
      </c>
      <c r="C23" s="10" t="s">
        <v>159</v>
      </c>
      <c r="D23" s="204">
        <v>6478.0680000000002</v>
      </c>
      <c r="E23" s="10" t="s">
        <v>159</v>
      </c>
      <c r="F23" s="204">
        <v>190.46378100000001</v>
      </c>
      <c r="G23" s="10" t="s">
        <v>181</v>
      </c>
      <c r="H23" s="204">
        <v>2954.54</v>
      </c>
      <c r="I23" s="10" t="s">
        <v>181</v>
      </c>
      <c r="J23" s="204">
        <v>1009.304</v>
      </c>
      <c r="K23" s="10" t="s">
        <v>159</v>
      </c>
      <c r="L23" s="204">
        <v>290.30799999999999</v>
      </c>
      <c r="M23" s="10" t="s">
        <v>159</v>
      </c>
      <c r="N23" s="204">
        <v>4431.9629999999997</v>
      </c>
      <c r="O23" s="10" t="s">
        <v>181</v>
      </c>
      <c r="P23" s="204">
        <v>828.07799999999997</v>
      </c>
      <c r="Q23" s="10" t="s">
        <v>159</v>
      </c>
      <c r="R23" s="204">
        <v>16402.609780999999</v>
      </c>
      <c r="S23" s="10" t="s">
        <v>181</v>
      </c>
    </row>
    <row r="24" spans="1:19" x14ac:dyDescent="0.25">
      <c r="A24" s="12" t="s">
        <v>191</v>
      </c>
      <c r="B24" s="204">
        <v>222.31299999999999</v>
      </c>
      <c r="C24" s="10" t="s">
        <v>159</v>
      </c>
      <c r="D24" s="204">
        <v>6768.616</v>
      </c>
      <c r="E24" s="10" t="s">
        <v>159</v>
      </c>
      <c r="F24" s="204">
        <v>200.84528700000001</v>
      </c>
      <c r="G24" s="10" t="s">
        <v>181</v>
      </c>
      <c r="H24" s="204">
        <v>3101.2330000000002</v>
      </c>
      <c r="I24" s="10" t="s">
        <v>181</v>
      </c>
      <c r="J24" s="204">
        <v>1024.759</v>
      </c>
      <c r="K24" s="10" t="s">
        <v>159</v>
      </c>
      <c r="L24" s="204">
        <v>285.13299999999998</v>
      </c>
      <c r="M24" s="10" t="s">
        <v>159</v>
      </c>
      <c r="N24" s="204">
        <v>4696.0590000000002</v>
      </c>
      <c r="O24" s="10" t="s">
        <v>181</v>
      </c>
      <c r="P24" s="204">
        <v>993.05200000000002</v>
      </c>
      <c r="Q24" s="10" t="s">
        <v>159</v>
      </c>
      <c r="R24" s="204">
        <v>17292.010287000001</v>
      </c>
      <c r="S24" s="10" t="s">
        <v>181</v>
      </c>
    </row>
    <row r="25" spans="1:19" x14ac:dyDescent="0.25">
      <c r="A25" s="12" t="s">
        <v>192</v>
      </c>
      <c r="B25" s="204">
        <v>219.44800000000001</v>
      </c>
      <c r="C25" s="10" t="s">
        <v>159</v>
      </c>
      <c r="D25" s="204">
        <v>6979.2669999999998</v>
      </c>
      <c r="E25" s="10" t="s">
        <v>159</v>
      </c>
      <c r="F25" s="204">
        <v>209.45711800000001</v>
      </c>
      <c r="G25" s="10" t="s">
        <v>181</v>
      </c>
      <c r="H25" s="204">
        <v>3178.8220000000001</v>
      </c>
      <c r="I25" s="10" t="s">
        <v>181</v>
      </c>
      <c r="J25" s="204">
        <v>1023.466</v>
      </c>
      <c r="K25" s="10" t="s">
        <v>159</v>
      </c>
      <c r="L25" s="204">
        <v>279.142</v>
      </c>
      <c r="M25" s="10" t="s">
        <v>159</v>
      </c>
      <c r="N25" s="204">
        <v>4567.8100000000004</v>
      </c>
      <c r="O25" s="10" t="s">
        <v>181</v>
      </c>
      <c r="P25" s="204">
        <v>989.95299999999997</v>
      </c>
      <c r="Q25" s="10" t="s">
        <v>159</v>
      </c>
      <c r="R25" s="204">
        <v>17447.365118000002</v>
      </c>
      <c r="S25" s="10" t="s">
        <v>181</v>
      </c>
    </row>
    <row r="26" spans="1:19" x14ac:dyDescent="0.25">
      <c r="A26" s="12" t="s">
        <v>193</v>
      </c>
      <c r="B26" s="204">
        <v>211.16300000000001</v>
      </c>
      <c r="C26" s="10" t="s">
        <v>159</v>
      </c>
      <c r="D26" s="204">
        <v>7166.4756755300004</v>
      </c>
      <c r="E26" s="10" t="s">
        <v>159</v>
      </c>
      <c r="F26" s="204">
        <v>223.394803</v>
      </c>
      <c r="G26" s="10" t="s">
        <v>181</v>
      </c>
      <c r="H26" s="204">
        <v>3133.1170000000002</v>
      </c>
      <c r="I26" s="10" t="s">
        <v>181</v>
      </c>
      <c r="J26" s="204">
        <v>1020.49861952</v>
      </c>
      <c r="K26" s="10" t="s">
        <v>159</v>
      </c>
      <c r="L26" s="204">
        <v>271.547616</v>
      </c>
      <c r="M26" s="10" t="s">
        <v>159</v>
      </c>
      <c r="N26" s="204">
        <v>4566.1014581480003</v>
      </c>
      <c r="O26" s="10" t="s">
        <v>181</v>
      </c>
      <c r="P26" s="204">
        <v>1155.9000000000001</v>
      </c>
      <c r="Q26" s="10" t="s">
        <v>159</v>
      </c>
      <c r="R26" s="204">
        <v>17748.198172198001</v>
      </c>
      <c r="S26" s="10" t="s">
        <v>181</v>
      </c>
    </row>
    <row r="27" spans="1:19" x14ac:dyDescent="0.25">
      <c r="A27" s="12" t="s">
        <v>194</v>
      </c>
      <c r="B27" s="204">
        <v>207.82</v>
      </c>
      <c r="C27" s="10" t="s">
        <v>159</v>
      </c>
      <c r="D27" s="204">
        <v>7802.9870000000001</v>
      </c>
      <c r="E27" s="10" t="s">
        <v>159</v>
      </c>
      <c r="F27" s="204">
        <v>243.79791900000001</v>
      </c>
      <c r="G27" s="10" t="s">
        <v>181</v>
      </c>
      <c r="H27" s="204">
        <v>3383.9430000000002</v>
      </c>
      <c r="I27" s="10" t="s">
        <v>181</v>
      </c>
      <c r="J27" s="204">
        <v>1018.45633027</v>
      </c>
      <c r="K27" s="10" t="s">
        <v>159</v>
      </c>
      <c r="L27" s="204">
        <v>274.18848000000003</v>
      </c>
      <c r="M27" s="10" t="s">
        <v>159</v>
      </c>
      <c r="N27" s="204">
        <v>4951.2585122999999</v>
      </c>
      <c r="O27" s="10" t="s">
        <v>181</v>
      </c>
      <c r="P27" s="204">
        <v>1223.8430000000001</v>
      </c>
      <c r="Q27" s="10" t="s">
        <v>159</v>
      </c>
      <c r="R27" s="204">
        <v>19106.294241570002</v>
      </c>
      <c r="S27" s="10" t="s">
        <v>181</v>
      </c>
    </row>
    <row r="28" spans="1:19" x14ac:dyDescent="0.25">
      <c r="A28" s="12" t="s">
        <v>196</v>
      </c>
      <c r="B28" s="204">
        <v>212.65</v>
      </c>
      <c r="C28" s="10" t="s">
        <v>159</v>
      </c>
      <c r="D28" s="204">
        <v>8307.6020000000008</v>
      </c>
      <c r="E28" s="10" t="s">
        <v>159</v>
      </c>
      <c r="F28" s="204">
        <v>246.79534000000001</v>
      </c>
      <c r="G28" s="10" t="s">
        <v>181</v>
      </c>
      <c r="H28" s="204">
        <v>3510.46623142</v>
      </c>
      <c r="I28" s="10" t="s">
        <v>181</v>
      </c>
      <c r="J28" s="204">
        <v>1046.1189999999999</v>
      </c>
      <c r="K28" s="10" t="s">
        <v>159</v>
      </c>
      <c r="L28" s="204">
        <v>277.71620000000001</v>
      </c>
      <c r="M28" s="10" t="s">
        <v>159</v>
      </c>
      <c r="N28" s="204">
        <v>5018.5398171300003</v>
      </c>
      <c r="O28" s="10" t="s">
        <v>181</v>
      </c>
      <c r="P28" s="204">
        <v>1165.1600000000001</v>
      </c>
      <c r="Q28" s="10" t="s">
        <v>159</v>
      </c>
      <c r="R28" s="204">
        <v>19785.048588549998</v>
      </c>
      <c r="S28" s="10" t="s">
        <v>181</v>
      </c>
    </row>
    <row r="29" spans="1:19" x14ac:dyDescent="0.25">
      <c r="A29" s="12" t="s">
        <v>197</v>
      </c>
      <c r="B29" s="204">
        <v>226.03899999999999</v>
      </c>
      <c r="C29" s="10" t="s">
        <v>159</v>
      </c>
      <c r="D29" s="204">
        <v>8403.0969999999998</v>
      </c>
      <c r="E29" s="10" t="s">
        <v>159</v>
      </c>
      <c r="F29" s="204">
        <v>245.989869</v>
      </c>
      <c r="G29" s="10" t="s">
        <v>181</v>
      </c>
      <c r="H29" s="204">
        <v>3513.7403986200002</v>
      </c>
      <c r="I29" s="10" t="s">
        <v>181</v>
      </c>
      <c r="J29" s="204">
        <v>959.43</v>
      </c>
      <c r="K29" s="10" t="s">
        <v>159</v>
      </c>
      <c r="L29" s="204">
        <v>264.91759999999999</v>
      </c>
      <c r="M29" s="10" t="s">
        <v>159</v>
      </c>
      <c r="N29" s="204">
        <v>4688.7750287950003</v>
      </c>
      <c r="O29" s="10" t="s">
        <v>181</v>
      </c>
      <c r="P29" s="204">
        <v>1018.657</v>
      </c>
      <c r="Q29" s="10" t="s">
        <v>159</v>
      </c>
      <c r="R29" s="204">
        <v>19320.645896415001</v>
      </c>
      <c r="S29" s="10" t="s">
        <v>181</v>
      </c>
    </row>
    <row r="30" spans="1:19" x14ac:dyDescent="0.25">
      <c r="A30" s="12" t="s">
        <v>199</v>
      </c>
      <c r="B30" s="204">
        <v>226.61099999999999</v>
      </c>
      <c r="C30" s="10" t="s">
        <v>159</v>
      </c>
      <c r="D30" s="204">
        <v>8659.7610000000004</v>
      </c>
      <c r="E30" s="10" t="s">
        <v>159</v>
      </c>
      <c r="F30" s="204">
        <v>258.21800000000002</v>
      </c>
      <c r="G30" s="10" t="s">
        <v>202</v>
      </c>
      <c r="H30" s="204">
        <v>3715.28221717</v>
      </c>
      <c r="I30" s="10" t="s">
        <v>181</v>
      </c>
      <c r="J30" s="204">
        <v>1009.732</v>
      </c>
      <c r="K30" s="10" t="s">
        <v>159</v>
      </c>
      <c r="L30" s="204">
        <v>258.06557400000003</v>
      </c>
      <c r="M30" s="10" t="s">
        <v>159</v>
      </c>
      <c r="N30" s="204">
        <v>5007.66534820787</v>
      </c>
      <c r="O30" s="10" t="s">
        <v>181</v>
      </c>
      <c r="P30" s="204">
        <v>970.29100000000005</v>
      </c>
      <c r="Q30" s="10" t="s">
        <v>201</v>
      </c>
      <c r="R30" s="204">
        <v>20105.626139377899</v>
      </c>
      <c r="S30" s="10" t="s">
        <v>202</v>
      </c>
    </row>
    <row r="31" spans="1:19" x14ac:dyDescent="0.25">
      <c r="A31" s="12" t="s">
        <v>200</v>
      </c>
      <c r="B31" s="204">
        <v>236.321</v>
      </c>
      <c r="C31" s="10" t="s">
        <v>201</v>
      </c>
      <c r="D31" s="204">
        <v>8803.0414000000001</v>
      </c>
      <c r="E31" s="10" t="s">
        <v>159</v>
      </c>
      <c r="F31" s="204">
        <v>259.58</v>
      </c>
      <c r="G31" s="10" t="s">
        <v>181</v>
      </c>
      <c r="H31" s="204">
        <v>3967.5176945599801</v>
      </c>
      <c r="I31" s="10" t="s">
        <v>181</v>
      </c>
      <c r="J31" s="204">
        <v>983.48153796999998</v>
      </c>
      <c r="K31" s="10" t="s">
        <v>201</v>
      </c>
      <c r="L31" s="204">
        <v>266.72033299999998</v>
      </c>
      <c r="M31" s="10" t="s">
        <v>201</v>
      </c>
      <c r="N31" s="204">
        <v>5039.9458635060901</v>
      </c>
      <c r="O31" s="10" t="s">
        <v>181</v>
      </c>
      <c r="P31" s="204">
        <v>995.49699999999996</v>
      </c>
      <c r="Q31" s="10" t="s">
        <v>201</v>
      </c>
      <c r="R31" s="204">
        <v>20552.1048290361</v>
      </c>
      <c r="S31" s="10" t="s">
        <v>202</v>
      </c>
    </row>
    <row r="32" spans="1:19" x14ac:dyDescent="0.25">
      <c r="A32" s="15" t="s">
        <v>203</v>
      </c>
      <c r="B32" s="205">
        <v>198.47399999999999</v>
      </c>
      <c r="C32" s="14" t="s">
        <v>159</v>
      </c>
      <c r="D32" s="205">
        <v>7450.2640000000001</v>
      </c>
      <c r="E32" s="14" t="s">
        <v>159</v>
      </c>
      <c r="F32" s="205">
        <v>225.75700000000001</v>
      </c>
      <c r="G32" s="14" t="s">
        <v>159</v>
      </c>
      <c r="H32" s="205">
        <v>3049.2039438199999</v>
      </c>
      <c r="I32" s="14" t="s">
        <v>181</v>
      </c>
      <c r="J32" s="205">
        <v>804.66927897000005</v>
      </c>
      <c r="K32" s="14" t="s">
        <v>159</v>
      </c>
      <c r="L32" s="205">
        <v>218.926073</v>
      </c>
      <c r="M32" s="14" t="s">
        <v>159</v>
      </c>
      <c r="N32" s="205">
        <v>3889.0391453679499</v>
      </c>
      <c r="O32" s="14" t="s">
        <v>181</v>
      </c>
      <c r="P32" s="205">
        <v>839.81399999999996</v>
      </c>
      <c r="Q32" s="14" t="s">
        <v>159</v>
      </c>
      <c r="R32" s="205">
        <v>16676.147441157998</v>
      </c>
      <c r="S32" s="14" t="s">
        <v>181</v>
      </c>
    </row>
    <row r="34" spans="1:2" x14ac:dyDescent="0.25">
      <c r="A34" s="16" t="s">
        <v>204</v>
      </c>
      <c r="B34" s="16" t="s">
        <v>218</v>
      </c>
    </row>
    <row r="37" spans="1:2" x14ac:dyDescent="0.25">
      <c r="B37" s="16" t="s">
        <v>322</v>
      </c>
    </row>
    <row r="38" spans="1:2" x14ac:dyDescent="0.25">
      <c r="B38" s="16" t="s">
        <v>210</v>
      </c>
    </row>
    <row r="39" spans="1:2" x14ac:dyDescent="0.25">
      <c r="B39" s="16" t="s">
        <v>211</v>
      </c>
    </row>
    <row r="42" spans="1:2" x14ac:dyDescent="0.25">
      <c r="A42" s="17" t="str">
        <f>HYPERLINK("#'GAMING 4'!A2", "&lt;&lt;&lt; Previous table")</f>
        <v>&lt;&lt;&lt; Previous table</v>
      </c>
    </row>
    <row r="43" spans="1:2" x14ac:dyDescent="0.25">
      <c r="A43" s="17" t="str">
        <f>HYPERLINK("#'GAMING 6'!A2",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S4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HYPERLINK("#'INDEX'!B101", "Link to index")</f>
        <v>Link to index</v>
      </c>
    </row>
    <row r="2" spans="1:19" ht="15.75" customHeight="1" x14ac:dyDescent="0.25">
      <c r="A2" s="287" t="s">
        <v>406</v>
      </c>
      <c r="B2" s="286"/>
      <c r="C2" s="286"/>
      <c r="D2" s="286"/>
      <c r="E2" s="286"/>
      <c r="F2" s="286"/>
      <c r="G2" s="286"/>
      <c r="H2" s="286"/>
      <c r="I2" s="286"/>
      <c r="J2" s="286"/>
      <c r="K2" s="286"/>
      <c r="L2" s="286"/>
      <c r="M2" s="286"/>
      <c r="N2" s="286"/>
      <c r="O2" s="286"/>
      <c r="P2" s="286"/>
      <c r="Q2" s="286"/>
      <c r="R2" s="286"/>
      <c r="S2" s="286"/>
    </row>
    <row r="3" spans="1:19" ht="15.75" customHeight="1" x14ac:dyDescent="0.25">
      <c r="A3" s="287" t="s">
        <v>119</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169</v>
      </c>
      <c r="B6" s="288"/>
      <c r="C6" s="288"/>
      <c r="D6" s="288"/>
      <c r="E6" s="288"/>
      <c r="F6" s="288"/>
      <c r="G6" s="288"/>
      <c r="H6" s="288"/>
      <c r="I6" s="288"/>
      <c r="J6" s="288"/>
      <c r="K6" s="288"/>
      <c r="L6" s="288"/>
      <c r="M6" s="288"/>
      <c r="N6" s="288"/>
      <c r="O6" s="288"/>
      <c r="P6" s="288"/>
      <c r="Q6" s="288"/>
      <c r="R6" s="288"/>
      <c r="S6" s="288"/>
    </row>
    <row r="7" spans="1:19" x14ac:dyDescent="0.25">
      <c r="A7" s="12" t="s">
        <v>170</v>
      </c>
      <c r="B7" s="206">
        <v>297.84545154574101</v>
      </c>
      <c r="C7" s="10" t="s">
        <v>159</v>
      </c>
      <c r="D7" s="206">
        <v>4799.7729830441604</v>
      </c>
      <c r="E7" s="10" t="s">
        <v>159</v>
      </c>
      <c r="F7" s="206">
        <v>95.506590662460596</v>
      </c>
      <c r="G7" s="10" t="s">
        <v>159</v>
      </c>
      <c r="H7" s="206">
        <v>1806.2656968454301</v>
      </c>
      <c r="I7" s="10" t="s">
        <v>159</v>
      </c>
      <c r="J7" s="206">
        <v>645.97768168769699</v>
      </c>
      <c r="K7" s="10" t="s">
        <v>159</v>
      </c>
      <c r="L7" s="206">
        <v>185.93048397476301</v>
      </c>
      <c r="M7" s="10" t="s">
        <v>159</v>
      </c>
      <c r="N7" s="206">
        <v>3107.4356892586702</v>
      </c>
      <c r="O7" s="10" t="s">
        <v>159</v>
      </c>
      <c r="P7" s="206">
        <v>1021.78385539432</v>
      </c>
      <c r="Q7" s="10" t="s">
        <v>159</v>
      </c>
      <c r="R7" s="206">
        <v>11960.518432413201</v>
      </c>
      <c r="S7" s="10" t="s">
        <v>159</v>
      </c>
    </row>
    <row r="8" spans="1:19" x14ac:dyDescent="0.25">
      <c r="A8" s="12" t="s">
        <v>171</v>
      </c>
      <c r="B8" s="206">
        <v>284.46240926626302</v>
      </c>
      <c r="C8" s="10" t="s">
        <v>159</v>
      </c>
      <c r="D8" s="206">
        <v>5438.7769394856296</v>
      </c>
      <c r="E8" s="10" t="s">
        <v>159</v>
      </c>
      <c r="F8" s="206">
        <v>138.91007464145201</v>
      </c>
      <c r="G8" s="10" t="s">
        <v>159</v>
      </c>
      <c r="H8" s="206">
        <v>2075.3462115003199</v>
      </c>
      <c r="I8" s="10" t="s">
        <v>159</v>
      </c>
      <c r="J8" s="206">
        <v>840.55262329803304</v>
      </c>
      <c r="K8" s="10" t="s">
        <v>159</v>
      </c>
      <c r="L8" s="206">
        <v>197.52731092284401</v>
      </c>
      <c r="M8" s="10" t="s">
        <v>159</v>
      </c>
      <c r="N8" s="206">
        <v>3700.4885869894101</v>
      </c>
      <c r="O8" s="10" t="s">
        <v>159</v>
      </c>
      <c r="P8" s="206">
        <v>1078.84622534039</v>
      </c>
      <c r="Q8" s="10" t="s">
        <v>159</v>
      </c>
      <c r="R8" s="206">
        <v>13754.910381444301</v>
      </c>
      <c r="S8" s="10" t="s">
        <v>159</v>
      </c>
    </row>
    <row r="9" spans="1:19" x14ac:dyDescent="0.25">
      <c r="A9" s="12" t="s">
        <v>172</v>
      </c>
      <c r="B9" s="206">
        <v>261.65641343283602</v>
      </c>
      <c r="C9" s="10" t="s">
        <v>159</v>
      </c>
      <c r="D9" s="206">
        <v>5677.4974313432804</v>
      </c>
      <c r="E9" s="10" t="s">
        <v>159</v>
      </c>
      <c r="F9" s="206">
        <v>129.89462859701499</v>
      </c>
      <c r="G9" s="10" t="s">
        <v>159</v>
      </c>
      <c r="H9" s="206">
        <v>2263.9537059701502</v>
      </c>
      <c r="I9" s="10" t="s">
        <v>159</v>
      </c>
      <c r="J9" s="206">
        <v>896.12931044776099</v>
      </c>
      <c r="K9" s="10" t="s">
        <v>159</v>
      </c>
      <c r="L9" s="206">
        <v>219.84348785701499</v>
      </c>
      <c r="M9" s="10" t="s">
        <v>159</v>
      </c>
      <c r="N9" s="206">
        <v>4023.43019970149</v>
      </c>
      <c r="O9" s="10" t="s">
        <v>181</v>
      </c>
      <c r="P9" s="206">
        <v>969.26828835820902</v>
      </c>
      <c r="Q9" s="10" t="s">
        <v>159</v>
      </c>
      <c r="R9" s="206">
        <v>14441.6734657078</v>
      </c>
      <c r="S9" s="10" t="s">
        <v>181</v>
      </c>
    </row>
    <row r="10" spans="1:19" x14ac:dyDescent="0.25">
      <c r="A10" s="12" t="s">
        <v>173</v>
      </c>
      <c r="B10" s="206">
        <v>276.12409402985099</v>
      </c>
      <c r="C10" s="10" t="s">
        <v>159</v>
      </c>
      <c r="D10" s="206">
        <v>6725.2559089552196</v>
      </c>
      <c r="E10" s="10" t="s">
        <v>159</v>
      </c>
      <c r="F10" s="206">
        <v>142.0796</v>
      </c>
      <c r="G10" s="10" t="s">
        <v>159</v>
      </c>
      <c r="H10" s="206">
        <v>2586.6323716417901</v>
      </c>
      <c r="I10" s="10" t="s">
        <v>159</v>
      </c>
      <c r="J10" s="206">
        <v>966.75811641791097</v>
      </c>
      <c r="K10" s="10" t="s">
        <v>159</v>
      </c>
      <c r="L10" s="206">
        <v>250.889405970149</v>
      </c>
      <c r="M10" s="10" t="s">
        <v>159</v>
      </c>
      <c r="N10" s="206">
        <v>4765.4740492537303</v>
      </c>
      <c r="O10" s="10" t="s">
        <v>181</v>
      </c>
      <c r="P10" s="206">
        <v>950.85368358208996</v>
      </c>
      <c r="Q10" s="10" t="s">
        <v>159</v>
      </c>
      <c r="R10" s="206">
        <v>16664.067229850702</v>
      </c>
      <c r="S10" s="10" t="s">
        <v>181</v>
      </c>
    </row>
    <row r="11" spans="1:19" x14ac:dyDescent="0.25">
      <c r="A11" s="12" t="s">
        <v>174</v>
      </c>
      <c r="B11" s="206">
        <v>305.86950294985297</v>
      </c>
      <c r="C11" s="10" t="s">
        <v>159</v>
      </c>
      <c r="D11" s="206">
        <v>7557.8533525073699</v>
      </c>
      <c r="E11" s="10" t="s">
        <v>159</v>
      </c>
      <c r="F11" s="206">
        <v>159.314804424779</v>
      </c>
      <c r="G11" s="10" t="s">
        <v>159</v>
      </c>
      <c r="H11" s="206">
        <v>2935.3670206489701</v>
      </c>
      <c r="I11" s="10" t="s">
        <v>159</v>
      </c>
      <c r="J11" s="206">
        <v>1044.2027389380501</v>
      </c>
      <c r="K11" s="10" t="s">
        <v>159</v>
      </c>
      <c r="L11" s="206">
        <v>284.563979351032</v>
      </c>
      <c r="M11" s="10" t="s">
        <v>159</v>
      </c>
      <c r="N11" s="206">
        <v>5112.3017699114998</v>
      </c>
      <c r="O11" s="10" t="s">
        <v>181</v>
      </c>
      <c r="P11" s="206">
        <v>835.80792625368701</v>
      </c>
      <c r="Q11" s="10" t="s">
        <v>159</v>
      </c>
      <c r="R11" s="206">
        <v>18235.281094985301</v>
      </c>
      <c r="S11" s="10" t="s">
        <v>181</v>
      </c>
    </row>
    <row r="12" spans="1:19" x14ac:dyDescent="0.25">
      <c r="A12" s="12" t="s">
        <v>175</v>
      </c>
      <c r="B12" s="206">
        <v>317.61984005763702</v>
      </c>
      <c r="C12" s="10" t="s">
        <v>159</v>
      </c>
      <c r="D12" s="206">
        <v>8046.1247665705996</v>
      </c>
      <c r="E12" s="10" t="s">
        <v>159</v>
      </c>
      <c r="F12" s="206">
        <v>180.98514207492801</v>
      </c>
      <c r="G12" s="10" t="s">
        <v>159</v>
      </c>
      <c r="H12" s="206">
        <v>2944.0165086455299</v>
      </c>
      <c r="I12" s="10" t="s">
        <v>181</v>
      </c>
      <c r="J12" s="206">
        <v>1101.09055907781</v>
      </c>
      <c r="K12" s="10" t="s">
        <v>159</v>
      </c>
      <c r="L12" s="206">
        <v>301.97728484706499</v>
      </c>
      <c r="M12" s="10" t="s">
        <v>159</v>
      </c>
      <c r="N12" s="206">
        <v>5529.0212521613803</v>
      </c>
      <c r="O12" s="10" t="s">
        <v>181</v>
      </c>
      <c r="P12" s="206">
        <v>826.59147550432294</v>
      </c>
      <c r="Q12" s="10" t="s">
        <v>159</v>
      </c>
      <c r="R12" s="206">
        <v>19247.4268289393</v>
      </c>
      <c r="S12" s="10" t="s">
        <v>181</v>
      </c>
    </row>
    <row r="13" spans="1:19" x14ac:dyDescent="0.25">
      <c r="A13" s="12" t="s">
        <v>176</v>
      </c>
      <c r="B13" s="206">
        <v>319.90735597826102</v>
      </c>
      <c r="C13" s="10" t="s">
        <v>159</v>
      </c>
      <c r="D13" s="206">
        <v>8153.9716480978304</v>
      </c>
      <c r="E13" s="10" t="s">
        <v>159</v>
      </c>
      <c r="F13" s="206">
        <v>198.14725407608699</v>
      </c>
      <c r="G13" s="10" t="s">
        <v>159</v>
      </c>
      <c r="H13" s="206">
        <v>3020.1394225543499</v>
      </c>
      <c r="I13" s="10" t="s">
        <v>181</v>
      </c>
      <c r="J13" s="206">
        <v>1143.60489538043</v>
      </c>
      <c r="K13" s="10" t="s">
        <v>159</v>
      </c>
      <c r="L13" s="206">
        <v>318.45122117391298</v>
      </c>
      <c r="M13" s="10" t="s">
        <v>159</v>
      </c>
      <c r="N13" s="206">
        <v>5739.3205081521701</v>
      </c>
      <c r="O13" s="10" t="s">
        <v>181</v>
      </c>
      <c r="P13" s="206">
        <v>773.99684375000004</v>
      </c>
      <c r="Q13" s="10" t="s">
        <v>159</v>
      </c>
      <c r="R13" s="206">
        <v>19667.539149163</v>
      </c>
      <c r="S13" s="10" t="s">
        <v>181</v>
      </c>
    </row>
    <row r="14" spans="1:19" x14ac:dyDescent="0.25">
      <c r="A14" s="12" t="s">
        <v>177</v>
      </c>
      <c r="B14" s="206">
        <v>319.550561426684</v>
      </c>
      <c r="C14" s="10" t="s">
        <v>159</v>
      </c>
      <c r="D14" s="206">
        <v>8102.2172853368602</v>
      </c>
      <c r="E14" s="10" t="s">
        <v>181</v>
      </c>
      <c r="F14" s="206">
        <v>206.10651068947701</v>
      </c>
      <c r="G14" s="10" t="s">
        <v>181</v>
      </c>
      <c r="H14" s="206">
        <v>3132.3963844121499</v>
      </c>
      <c r="I14" s="10" t="s">
        <v>181</v>
      </c>
      <c r="J14" s="206">
        <v>1226.08680845443</v>
      </c>
      <c r="K14" s="10" t="s">
        <v>159</v>
      </c>
      <c r="L14" s="206">
        <v>354.99072777278701</v>
      </c>
      <c r="M14" s="10" t="s">
        <v>159</v>
      </c>
      <c r="N14" s="206">
        <v>5830.6273725231204</v>
      </c>
      <c r="O14" s="10" t="s">
        <v>181</v>
      </c>
      <c r="P14" s="206">
        <v>766.50562219286701</v>
      </c>
      <c r="Q14" s="10" t="s">
        <v>159</v>
      </c>
      <c r="R14" s="206">
        <v>19938.4812728084</v>
      </c>
      <c r="S14" s="10" t="s">
        <v>181</v>
      </c>
    </row>
    <row r="15" spans="1:19" x14ac:dyDescent="0.25">
      <c r="A15" s="12" t="s">
        <v>178</v>
      </c>
      <c r="B15" s="206">
        <v>326.42233333333297</v>
      </c>
      <c r="C15" s="10" t="s">
        <v>159</v>
      </c>
      <c r="D15" s="206">
        <v>8208.6079499999996</v>
      </c>
      <c r="E15" s="10" t="s">
        <v>318</v>
      </c>
      <c r="F15" s="206">
        <v>217.68065000000001</v>
      </c>
      <c r="G15" s="10" t="s">
        <v>181</v>
      </c>
      <c r="H15" s="206">
        <v>3275.0279333333301</v>
      </c>
      <c r="I15" s="10" t="s">
        <v>181</v>
      </c>
      <c r="J15" s="206">
        <v>1302.57136666667</v>
      </c>
      <c r="K15" s="10" t="s">
        <v>159</v>
      </c>
      <c r="L15" s="206">
        <v>362.9776</v>
      </c>
      <c r="M15" s="10" t="s">
        <v>159</v>
      </c>
      <c r="N15" s="206">
        <v>5426.8625166666698</v>
      </c>
      <c r="O15" s="10" t="s">
        <v>181</v>
      </c>
      <c r="P15" s="206">
        <v>719.70443333333299</v>
      </c>
      <c r="Q15" s="10" t="s">
        <v>159</v>
      </c>
      <c r="R15" s="206">
        <v>19839.8547833333</v>
      </c>
      <c r="S15" s="10" t="s">
        <v>405</v>
      </c>
    </row>
    <row r="16" spans="1:19" x14ac:dyDescent="0.25">
      <c r="A16" s="12" t="s">
        <v>182</v>
      </c>
      <c r="B16" s="206">
        <v>332.38481351689597</v>
      </c>
      <c r="C16" s="10" t="s">
        <v>159</v>
      </c>
      <c r="D16" s="206">
        <v>8419.4614868585704</v>
      </c>
      <c r="E16" s="10" t="s">
        <v>318</v>
      </c>
      <c r="F16" s="206">
        <v>222.69281476846101</v>
      </c>
      <c r="G16" s="10" t="s">
        <v>181</v>
      </c>
      <c r="H16" s="206">
        <v>3619.8243742177701</v>
      </c>
      <c r="I16" s="10" t="s">
        <v>181</v>
      </c>
      <c r="J16" s="206">
        <v>1365.9463804755901</v>
      </c>
      <c r="K16" s="10" t="s">
        <v>159</v>
      </c>
      <c r="L16" s="206">
        <v>376.30592365456801</v>
      </c>
      <c r="M16" s="10" t="s">
        <v>159</v>
      </c>
      <c r="N16" s="206">
        <v>5269.3660801001297</v>
      </c>
      <c r="O16" s="10" t="s">
        <v>181</v>
      </c>
      <c r="P16" s="206">
        <v>767.72669837296598</v>
      </c>
      <c r="Q16" s="10" t="s">
        <v>159</v>
      </c>
      <c r="R16" s="206">
        <v>20373.708571964999</v>
      </c>
      <c r="S16" s="10" t="s">
        <v>405</v>
      </c>
    </row>
    <row r="17" spans="1:19" x14ac:dyDescent="0.25">
      <c r="A17" s="12" t="s">
        <v>183</v>
      </c>
      <c r="B17" s="206">
        <v>315.14388630806798</v>
      </c>
      <c r="C17" s="10" t="s">
        <v>159</v>
      </c>
      <c r="D17" s="206">
        <v>8570.9923508557495</v>
      </c>
      <c r="E17" s="10" t="s">
        <v>318</v>
      </c>
      <c r="F17" s="206">
        <v>233.03224694376499</v>
      </c>
      <c r="G17" s="10" t="s">
        <v>181</v>
      </c>
      <c r="H17" s="206">
        <v>3759.7987982885102</v>
      </c>
      <c r="I17" s="10" t="s">
        <v>181</v>
      </c>
      <c r="J17" s="206">
        <v>1373.064799511</v>
      </c>
      <c r="K17" s="10" t="s">
        <v>159</v>
      </c>
      <c r="L17" s="206">
        <v>382.80009779951098</v>
      </c>
      <c r="M17" s="10" t="s">
        <v>159</v>
      </c>
      <c r="N17" s="206">
        <v>5230.8578202934004</v>
      </c>
      <c r="O17" s="10" t="s">
        <v>181</v>
      </c>
      <c r="P17" s="206">
        <v>793.22816748166304</v>
      </c>
      <c r="Q17" s="10" t="s">
        <v>159</v>
      </c>
      <c r="R17" s="206">
        <v>20658.918167481701</v>
      </c>
      <c r="S17" s="10" t="s">
        <v>405</v>
      </c>
    </row>
    <row r="18" spans="1:19" x14ac:dyDescent="0.25">
      <c r="A18" s="12" t="s">
        <v>184</v>
      </c>
      <c r="B18" s="206">
        <v>314.98776658767798</v>
      </c>
      <c r="C18" s="10" t="s">
        <v>159</v>
      </c>
      <c r="D18" s="206">
        <v>8598.0672890995193</v>
      </c>
      <c r="E18" s="10" t="s">
        <v>318</v>
      </c>
      <c r="F18" s="206">
        <v>255.176843507109</v>
      </c>
      <c r="G18" s="10" t="s">
        <v>181</v>
      </c>
      <c r="H18" s="206">
        <v>3842.0008234597199</v>
      </c>
      <c r="I18" s="10" t="s">
        <v>181</v>
      </c>
      <c r="J18" s="206">
        <v>1355.94505331754</v>
      </c>
      <c r="K18" s="10" t="s">
        <v>159</v>
      </c>
      <c r="L18" s="206">
        <v>354.57389099526102</v>
      </c>
      <c r="M18" s="10" t="s">
        <v>159</v>
      </c>
      <c r="N18" s="206">
        <v>5339.8702962085299</v>
      </c>
      <c r="O18" s="10" t="s">
        <v>181</v>
      </c>
      <c r="P18" s="206">
        <v>833.632208530806</v>
      </c>
      <c r="Q18" s="10" t="s">
        <v>159</v>
      </c>
      <c r="R18" s="206">
        <v>20894.254171706201</v>
      </c>
      <c r="S18" s="10" t="s">
        <v>405</v>
      </c>
    </row>
    <row r="19" spans="1:19" x14ac:dyDescent="0.25">
      <c r="A19" s="12" t="s">
        <v>185</v>
      </c>
      <c r="B19" s="206">
        <v>296.25590794016102</v>
      </c>
      <c r="C19" s="10" t="s">
        <v>159</v>
      </c>
      <c r="D19" s="206">
        <v>8653.7395604142694</v>
      </c>
      <c r="E19" s="10" t="s">
        <v>318</v>
      </c>
      <c r="F19" s="206">
        <v>255.25302621403901</v>
      </c>
      <c r="G19" s="10" t="s">
        <v>181</v>
      </c>
      <c r="H19" s="206">
        <v>3556.1147249712299</v>
      </c>
      <c r="I19" s="10" t="s">
        <v>181</v>
      </c>
      <c r="J19" s="206">
        <v>1379.8975811277301</v>
      </c>
      <c r="K19" s="10" t="s">
        <v>159</v>
      </c>
      <c r="L19" s="206">
        <v>353.27643613348698</v>
      </c>
      <c r="M19" s="10" t="s">
        <v>159</v>
      </c>
      <c r="N19" s="206">
        <v>5349.9786513233603</v>
      </c>
      <c r="O19" s="10" t="s">
        <v>181</v>
      </c>
      <c r="P19" s="206">
        <v>983.78418527042595</v>
      </c>
      <c r="Q19" s="10" t="s">
        <v>159</v>
      </c>
      <c r="R19" s="206">
        <v>20828.300073394701</v>
      </c>
      <c r="S19" s="10" t="s">
        <v>405</v>
      </c>
    </row>
    <row r="20" spans="1:19" x14ac:dyDescent="0.25">
      <c r="A20" s="12" t="s">
        <v>186</v>
      </c>
      <c r="B20" s="206">
        <v>278.799635857461</v>
      </c>
      <c r="C20" s="10" t="s">
        <v>159</v>
      </c>
      <c r="D20" s="206">
        <v>7734.1687817371903</v>
      </c>
      <c r="E20" s="10" t="s">
        <v>159</v>
      </c>
      <c r="F20" s="206">
        <v>270.036817736915</v>
      </c>
      <c r="G20" s="10" t="s">
        <v>181</v>
      </c>
      <c r="H20" s="206">
        <v>3678.2314369465898</v>
      </c>
      <c r="I20" s="10" t="s">
        <v>181</v>
      </c>
      <c r="J20" s="206">
        <v>1290.0111937639199</v>
      </c>
      <c r="K20" s="10" t="s">
        <v>159</v>
      </c>
      <c r="L20" s="206">
        <v>361.84208685968798</v>
      </c>
      <c r="M20" s="10" t="s">
        <v>159</v>
      </c>
      <c r="N20" s="206">
        <v>5340.9026859688202</v>
      </c>
      <c r="O20" s="10" t="s">
        <v>181</v>
      </c>
      <c r="P20" s="206">
        <v>1023.6795857461</v>
      </c>
      <c r="Q20" s="10" t="s">
        <v>159</v>
      </c>
      <c r="R20" s="206">
        <v>19977.672224616701</v>
      </c>
      <c r="S20" s="10" t="s">
        <v>181</v>
      </c>
    </row>
    <row r="21" spans="1:19" x14ac:dyDescent="0.25">
      <c r="A21" s="12" t="s">
        <v>188</v>
      </c>
      <c r="B21" s="206">
        <v>269.329858531318</v>
      </c>
      <c r="C21" s="10" t="s">
        <v>159</v>
      </c>
      <c r="D21" s="206">
        <v>7802.5793488120999</v>
      </c>
      <c r="E21" s="10" t="s">
        <v>159</v>
      </c>
      <c r="F21" s="206">
        <v>274.79268709588598</v>
      </c>
      <c r="G21" s="10" t="s">
        <v>181</v>
      </c>
      <c r="H21" s="206">
        <v>3717.47473542117</v>
      </c>
      <c r="I21" s="10" t="s">
        <v>181</v>
      </c>
      <c r="J21" s="206">
        <v>1265.2357257019401</v>
      </c>
      <c r="K21" s="10" t="s">
        <v>159</v>
      </c>
      <c r="L21" s="206">
        <v>368.14465550755898</v>
      </c>
      <c r="M21" s="10" t="s">
        <v>159</v>
      </c>
      <c r="N21" s="206">
        <v>5462.3269438444904</v>
      </c>
      <c r="O21" s="10" t="s">
        <v>181</v>
      </c>
      <c r="P21" s="206">
        <v>1095.5357888889801</v>
      </c>
      <c r="Q21" s="10" t="s">
        <v>159</v>
      </c>
      <c r="R21" s="206">
        <v>20255.419743803399</v>
      </c>
      <c r="S21" s="10" t="s">
        <v>181</v>
      </c>
    </row>
    <row r="22" spans="1:19" x14ac:dyDescent="0.25">
      <c r="A22" s="12" t="s">
        <v>189</v>
      </c>
      <c r="B22" s="206">
        <v>263.29438924050601</v>
      </c>
      <c r="C22" s="10" t="s">
        <v>159</v>
      </c>
      <c r="D22" s="206">
        <v>6994.4384620253204</v>
      </c>
      <c r="E22" s="10" t="s">
        <v>181</v>
      </c>
      <c r="F22" s="206">
        <v>252.11918619936699</v>
      </c>
      <c r="G22" s="10" t="s">
        <v>181</v>
      </c>
      <c r="H22" s="206">
        <v>3478.0506213080198</v>
      </c>
      <c r="I22" s="10" t="s">
        <v>181</v>
      </c>
      <c r="J22" s="206">
        <v>1217.8364757383999</v>
      </c>
      <c r="K22" s="10" t="s">
        <v>159</v>
      </c>
      <c r="L22" s="206">
        <v>352.77759915611801</v>
      </c>
      <c r="M22" s="10" t="s">
        <v>159</v>
      </c>
      <c r="N22" s="206">
        <v>5321.0427261083196</v>
      </c>
      <c r="O22" s="10" t="s">
        <v>181</v>
      </c>
      <c r="P22" s="206">
        <v>1055.64289451477</v>
      </c>
      <c r="Q22" s="10" t="s">
        <v>159</v>
      </c>
      <c r="R22" s="206">
        <v>18935.202354290799</v>
      </c>
      <c r="S22" s="10" t="s">
        <v>181</v>
      </c>
    </row>
    <row r="23" spans="1:19" x14ac:dyDescent="0.25">
      <c r="A23" s="12" t="s">
        <v>190</v>
      </c>
      <c r="B23" s="206">
        <v>260.39605424769701</v>
      </c>
      <c r="C23" s="10" t="s">
        <v>159</v>
      </c>
      <c r="D23" s="206">
        <v>7671.5708045035799</v>
      </c>
      <c r="E23" s="10" t="s">
        <v>159</v>
      </c>
      <c r="F23" s="206">
        <v>225.55434454145299</v>
      </c>
      <c r="G23" s="10" t="s">
        <v>181</v>
      </c>
      <c r="H23" s="206">
        <v>3498.8769498464699</v>
      </c>
      <c r="I23" s="10" t="s">
        <v>181</v>
      </c>
      <c r="J23" s="206">
        <v>1195.2556069600801</v>
      </c>
      <c r="K23" s="10" t="s">
        <v>159</v>
      </c>
      <c r="L23" s="206">
        <v>343.793609007165</v>
      </c>
      <c r="M23" s="10" t="s">
        <v>159</v>
      </c>
      <c r="N23" s="206">
        <v>5248.4966131013298</v>
      </c>
      <c r="O23" s="10" t="s">
        <v>181</v>
      </c>
      <c r="P23" s="206">
        <v>980.640988741044</v>
      </c>
      <c r="Q23" s="10" t="s">
        <v>159</v>
      </c>
      <c r="R23" s="206">
        <v>19424.584970948799</v>
      </c>
      <c r="S23" s="10" t="s">
        <v>181</v>
      </c>
    </row>
    <row r="24" spans="1:19" x14ac:dyDescent="0.25">
      <c r="A24" s="12" t="s">
        <v>191</v>
      </c>
      <c r="B24" s="206">
        <v>257.21614099999999</v>
      </c>
      <c r="C24" s="10" t="s">
        <v>159</v>
      </c>
      <c r="D24" s="206">
        <v>7831.2887119999996</v>
      </c>
      <c r="E24" s="10" t="s">
        <v>159</v>
      </c>
      <c r="F24" s="206">
        <v>232.37799705899999</v>
      </c>
      <c r="G24" s="10" t="s">
        <v>181</v>
      </c>
      <c r="H24" s="206">
        <v>3588.126581</v>
      </c>
      <c r="I24" s="10" t="s">
        <v>181</v>
      </c>
      <c r="J24" s="206">
        <v>1185.6461629999999</v>
      </c>
      <c r="K24" s="10" t="s">
        <v>159</v>
      </c>
      <c r="L24" s="206">
        <v>329.89888100000002</v>
      </c>
      <c r="M24" s="10" t="s">
        <v>159</v>
      </c>
      <c r="N24" s="206">
        <v>5433.340263</v>
      </c>
      <c r="O24" s="10" t="s">
        <v>181</v>
      </c>
      <c r="P24" s="206">
        <v>1148.9611640000001</v>
      </c>
      <c r="Q24" s="10" t="s">
        <v>159</v>
      </c>
      <c r="R24" s="206">
        <v>20006.855902059</v>
      </c>
      <c r="S24" s="10" t="s">
        <v>181</v>
      </c>
    </row>
    <row r="25" spans="1:19" x14ac:dyDescent="0.25">
      <c r="A25" s="12" t="s">
        <v>192</v>
      </c>
      <c r="B25" s="206">
        <v>248.192899315738</v>
      </c>
      <c r="C25" s="10" t="s">
        <v>159</v>
      </c>
      <c r="D25" s="206">
        <v>7893.4622864125104</v>
      </c>
      <c r="E25" s="10" t="s">
        <v>159</v>
      </c>
      <c r="F25" s="206">
        <v>236.89333873509301</v>
      </c>
      <c r="G25" s="10" t="s">
        <v>181</v>
      </c>
      <c r="H25" s="206">
        <v>3595.2072864125098</v>
      </c>
      <c r="I25" s="10" t="s">
        <v>181</v>
      </c>
      <c r="J25" s="206">
        <v>1157.5270400781999</v>
      </c>
      <c r="K25" s="10" t="s">
        <v>159</v>
      </c>
      <c r="L25" s="206">
        <v>315.706054740958</v>
      </c>
      <c r="M25" s="10" t="s">
        <v>159</v>
      </c>
      <c r="N25" s="206">
        <v>5166.1350635386098</v>
      </c>
      <c r="O25" s="10" t="s">
        <v>181</v>
      </c>
      <c r="P25" s="206">
        <v>1119.6242629521</v>
      </c>
      <c r="Q25" s="10" t="s">
        <v>159</v>
      </c>
      <c r="R25" s="206">
        <v>19732.748232185699</v>
      </c>
      <c r="S25" s="10" t="s">
        <v>181</v>
      </c>
    </row>
    <row r="26" spans="1:19" x14ac:dyDescent="0.25">
      <c r="A26" s="12" t="s">
        <v>193</v>
      </c>
      <c r="B26" s="206">
        <v>232.68151523809499</v>
      </c>
      <c r="C26" s="10" t="s">
        <v>159</v>
      </c>
      <c r="D26" s="206">
        <v>7896.7736729411499</v>
      </c>
      <c r="E26" s="10" t="s">
        <v>159</v>
      </c>
      <c r="F26" s="206">
        <v>246.159797210476</v>
      </c>
      <c r="G26" s="10" t="s">
        <v>181</v>
      </c>
      <c r="H26" s="206">
        <v>3452.3965419047599</v>
      </c>
      <c r="I26" s="10" t="s">
        <v>181</v>
      </c>
      <c r="J26" s="206">
        <v>1124.4922883663201</v>
      </c>
      <c r="K26" s="10" t="s">
        <v>159</v>
      </c>
      <c r="L26" s="206">
        <v>299.21961115428599</v>
      </c>
      <c r="M26" s="10" t="s">
        <v>159</v>
      </c>
      <c r="N26" s="206">
        <v>5031.4089400735602</v>
      </c>
      <c r="O26" s="10" t="s">
        <v>181</v>
      </c>
      <c r="P26" s="206">
        <v>1273.6917142857101</v>
      </c>
      <c r="Q26" s="10" t="s">
        <v>159</v>
      </c>
      <c r="R26" s="206">
        <v>19556.8240811744</v>
      </c>
      <c r="S26" s="10" t="s">
        <v>181</v>
      </c>
    </row>
    <row r="27" spans="1:19" x14ac:dyDescent="0.25">
      <c r="A27" s="12" t="s">
        <v>194</v>
      </c>
      <c r="B27" s="206">
        <v>225.13833333333301</v>
      </c>
      <c r="C27" s="10" t="s">
        <v>159</v>
      </c>
      <c r="D27" s="206">
        <v>8453.2359166666702</v>
      </c>
      <c r="E27" s="10" t="s">
        <v>159</v>
      </c>
      <c r="F27" s="206">
        <v>264.11441224999999</v>
      </c>
      <c r="G27" s="10" t="s">
        <v>181</v>
      </c>
      <c r="H27" s="206">
        <v>3665.9382500000002</v>
      </c>
      <c r="I27" s="10" t="s">
        <v>181</v>
      </c>
      <c r="J27" s="206">
        <v>1103.3276911258299</v>
      </c>
      <c r="K27" s="10" t="s">
        <v>159</v>
      </c>
      <c r="L27" s="206">
        <v>297.03751999999997</v>
      </c>
      <c r="M27" s="10" t="s">
        <v>159</v>
      </c>
      <c r="N27" s="206">
        <v>5363.8633883250004</v>
      </c>
      <c r="O27" s="10" t="s">
        <v>181</v>
      </c>
      <c r="P27" s="206">
        <v>1325.82991666667</v>
      </c>
      <c r="Q27" s="10" t="s">
        <v>159</v>
      </c>
      <c r="R27" s="206">
        <v>20698.485428367501</v>
      </c>
      <c r="S27" s="10" t="s">
        <v>181</v>
      </c>
    </row>
    <row r="28" spans="1:19" x14ac:dyDescent="0.25">
      <c r="A28" s="12" t="s">
        <v>196</v>
      </c>
      <c r="B28" s="206">
        <v>227.180101569714</v>
      </c>
      <c r="C28" s="10" t="s">
        <v>159</v>
      </c>
      <c r="D28" s="206">
        <v>8875.2497820867993</v>
      </c>
      <c r="E28" s="10" t="s">
        <v>159</v>
      </c>
      <c r="F28" s="206">
        <v>263.65854882733203</v>
      </c>
      <c r="G28" s="10" t="s">
        <v>181</v>
      </c>
      <c r="H28" s="206">
        <v>3750.33188342838</v>
      </c>
      <c r="I28" s="10" t="s">
        <v>181</v>
      </c>
      <c r="J28" s="206">
        <v>1117.5989686057201</v>
      </c>
      <c r="K28" s="10" t="s">
        <v>159</v>
      </c>
      <c r="L28" s="206">
        <v>296.69219150507797</v>
      </c>
      <c r="M28" s="10" t="s">
        <v>159</v>
      </c>
      <c r="N28" s="206">
        <v>5361.4502016799697</v>
      </c>
      <c r="O28" s="10" t="s">
        <v>181</v>
      </c>
      <c r="P28" s="206">
        <v>1244.77388734995</v>
      </c>
      <c r="Q28" s="10" t="s">
        <v>159</v>
      </c>
      <c r="R28" s="206">
        <v>21136.935565053001</v>
      </c>
      <c r="S28" s="10" t="s">
        <v>181</v>
      </c>
    </row>
    <row r="29" spans="1:19" x14ac:dyDescent="0.25">
      <c r="A29" s="12" t="s">
        <v>197</v>
      </c>
      <c r="B29" s="206">
        <v>237.32043829401101</v>
      </c>
      <c r="C29" s="10" t="s">
        <v>159</v>
      </c>
      <c r="D29" s="206">
        <v>8822.4893185117999</v>
      </c>
      <c r="E29" s="10" t="s">
        <v>159</v>
      </c>
      <c r="F29" s="206">
        <v>258.267040320327</v>
      </c>
      <c r="G29" s="10" t="s">
        <v>181</v>
      </c>
      <c r="H29" s="206">
        <v>3689.1085673351499</v>
      </c>
      <c r="I29" s="10" t="s">
        <v>181</v>
      </c>
      <c r="J29" s="206">
        <v>1007.31443738657</v>
      </c>
      <c r="K29" s="10" t="s">
        <v>159</v>
      </c>
      <c r="L29" s="206">
        <v>278.139440290381</v>
      </c>
      <c r="M29" s="10" t="s">
        <v>159</v>
      </c>
      <c r="N29" s="206">
        <v>4922.7883015569996</v>
      </c>
      <c r="O29" s="10" t="s">
        <v>181</v>
      </c>
      <c r="P29" s="206">
        <v>1069.49741288566</v>
      </c>
      <c r="Q29" s="10" t="s">
        <v>159</v>
      </c>
      <c r="R29" s="206">
        <v>20284.9249565809</v>
      </c>
      <c r="S29" s="10" t="s">
        <v>181</v>
      </c>
    </row>
    <row r="30" spans="1:19" x14ac:dyDescent="0.25">
      <c r="A30" s="12" t="s">
        <v>199</v>
      </c>
      <c r="B30" s="206">
        <v>233.47188512911799</v>
      </c>
      <c r="C30" s="10" t="s">
        <v>159</v>
      </c>
      <c r="D30" s="206">
        <v>8921.9443250222594</v>
      </c>
      <c r="E30" s="10" t="s">
        <v>159</v>
      </c>
      <c r="F30" s="206">
        <v>266.03582012466597</v>
      </c>
      <c r="G30" s="10" t="s">
        <v>202</v>
      </c>
      <c r="H30" s="206">
        <v>3827.7662736114798</v>
      </c>
      <c r="I30" s="10" t="s">
        <v>181</v>
      </c>
      <c r="J30" s="206">
        <v>1040.3026927871799</v>
      </c>
      <c r="K30" s="10" t="s">
        <v>159</v>
      </c>
      <c r="L30" s="206">
        <v>265.87877926803202</v>
      </c>
      <c r="M30" s="10" t="s">
        <v>159</v>
      </c>
      <c r="N30" s="206">
        <v>5159.2776561678502</v>
      </c>
      <c r="O30" s="10" t="s">
        <v>181</v>
      </c>
      <c r="P30" s="206">
        <v>999.66757524488003</v>
      </c>
      <c r="Q30" s="10" t="s">
        <v>201</v>
      </c>
      <c r="R30" s="206">
        <v>20714.3450073555</v>
      </c>
      <c r="S30" s="10" t="s">
        <v>202</v>
      </c>
    </row>
    <row r="31" spans="1:19" x14ac:dyDescent="0.25">
      <c r="A31" s="12" t="s">
        <v>200</v>
      </c>
      <c r="B31" s="206">
        <v>239.63487905346199</v>
      </c>
      <c r="C31" s="10" t="s">
        <v>201</v>
      </c>
      <c r="D31" s="206">
        <v>8926.4845747589807</v>
      </c>
      <c r="E31" s="10" t="s">
        <v>159</v>
      </c>
      <c r="F31" s="206">
        <v>263.22003505696802</v>
      </c>
      <c r="G31" s="10" t="s">
        <v>181</v>
      </c>
      <c r="H31" s="206">
        <v>4023.1533502242701</v>
      </c>
      <c r="I31" s="10" t="s">
        <v>181</v>
      </c>
      <c r="J31" s="206">
        <v>997.27269012382999</v>
      </c>
      <c r="K31" s="10" t="s">
        <v>201</v>
      </c>
      <c r="L31" s="206">
        <v>270.46049542594199</v>
      </c>
      <c r="M31" s="10" t="s">
        <v>201</v>
      </c>
      <c r="N31" s="206">
        <v>5110.6199509873304</v>
      </c>
      <c r="O31" s="10" t="s">
        <v>181</v>
      </c>
      <c r="P31" s="206">
        <v>1009.45664241893</v>
      </c>
      <c r="Q31" s="10" t="s">
        <v>201</v>
      </c>
      <c r="R31" s="206">
        <v>20840.3026180497</v>
      </c>
      <c r="S31" s="10" t="s">
        <v>202</v>
      </c>
    </row>
    <row r="32" spans="1:19" x14ac:dyDescent="0.25">
      <c r="A32" s="15" t="s">
        <v>203</v>
      </c>
      <c r="B32" s="207">
        <v>198.47399999999999</v>
      </c>
      <c r="C32" s="14" t="s">
        <v>159</v>
      </c>
      <c r="D32" s="207">
        <v>7450.2640000000001</v>
      </c>
      <c r="E32" s="14" t="s">
        <v>159</v>
      </c>
      <c r="F32" s="207">
        <v>225.75700000000001</v>
      </c>
      <c r="G32" s="14" t="s">
        <v>159</v>
      </c>
      <c r="H32" s="207">
        <v>3049.2039438199999</v>
      </c>
      <c r="I32" s="14" t="s">
        <v>181</v>
      </c>
      <c r="J32" s="207">
        <v>804.66927897000005</v>
      </c>
      <c r="K32" s="14" t="s">
        <v>159</v>
      </c>
      <c r="L32" s="207">
        <v>218.926073</v>
      </c>
      <c r="M32" s="14" t="s">
        <v>159</v>
      </c>
      <c r="N32" s="207">
        <v>3889.0391453679499</v>
      </c>
      <c r="O32" s="14" t="s">
        <v>181</v>
      </c>
      <c r="P32" s="207">
        <v>839.81399999999996</v>
      </c>
      <c r="Q32" s="14" t="s">
        <v>159</v>
      </c>
      <c r="R32" s="207">
        <v>16676.147441157998</v>
      </c>
      <c r="S32" s="14" t="s">
        <v>181</v>
      </c>
    </row>
    <row r="34" spans="1:2" x14ac:dyDescent="0.25">
      <c r="A34" s="16" t="s">
        <v>204</v>
      </c>
      <c r="B34" s="16" t="s">
        <v>218</v>
      </c>
    </row>
    <row r="37" spans="1:2" x14ac:dyDescent="0.25">
      <c r="B37" s="16" t="s">
        <v>322</v>
      </c>
    </row>
    <row r="38" spans="1:2" x14ac:dyDescent="0.25">
      <c r="B38" s="16" t="s">
        <v>210</v>
      </c>
    </row>
    <row r="39" spans="1:2" x14ac:dyDescent="0.25">
      <c r="B39" s="16" t="s">
        <v>211</v>
      </c>
    </row>
    <row r="42" spans="1:2" x14ac:dyDescent="0.25">
      <c r="A42" s="17" t="str">
        <f>HYPERLINK("#'GAMING 5'!A2", "&lt;&lt;&lt; Previous table")</f>
        <v>&lt;&lt;&lt; Previous table</v>
      </c>
    </row>
    <row r="43" spans="1:2" x14ac:dyDescent="0.25">
      <c r="A43" s="17" t="str">
        <f>HYPERLINK("#'GAMING 7'!A2",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S43"/>
  <sheetViews>
    <sheetView workbookViewId="0"/>
  </sheetViews>
  <sheetFormatPr defaultColWidth="11.5546875" defaultRowHeight="13.2" x14ac:dyDescent="0.25"/>
  <cols>
    <col min="1" max="2" width="12.6640625" customWidth="1"/>
    <col min="3" max="3" width="4.44140625" customWidth="1"/>
    <col min="4" max="4" width="12.6640625" customWidth="1"/>
    <col min="5" max="5" width="4.44140625" customWidth="1"/>
    <col min="6" max="6" width="12.6640625" customWidth="1"/>
    <col min="7" max="7" width="4.44140625" customWidth="1"/>
    <col min="8" max="8" width="12.6640625" customWidth="1"/>
    <col min="9" max="9" width="4.44140625" customWidth="1"/>
    <col min="10" max="10" width="12.6640625" customWidth="1"/>
    <col min="11" max="11" width="4.44140625" customWidth="1"/>
    <col min="12" max="12" width="12.6640625" customWidth="1"/>
    <col min="13" max="13" width="4.44140625" customWidth="1"/>
    <col min="14" max="14" width="12.6640625" customWidth="1"/>
    <col min="15" max="15" width="4.44140625" customWidth="1"/>
    <col min="16" max="16" width="12.6640625" customWidth="1"/>
    <col min="17" max="17" width="4.44140625" customWidth="1"/>
    <col min="18" max="18" width="12.6640625" customWidth="1"/>
    <col min="19" max="19" width="4.44140625" customWidth="1"/>
  </cols>
  <sheetData>
    <row r="1" spans="1:19" x14ac:dyDescent="0.25">
      <c r="A1" s="8" t="str">
        <f>HYPERLINK("#'INDEX'!B102", "Link to index")</f>
        <v>Link to index</v>
      </c>
    </row>
    <row r="2" spans="1:19" ht="15.75" customHeight="1" x14ac:dyDescent="0.25">
      <c r="A2" s="287" t="s">
        <v>407</v>
      </c>
      <c r="B2" s="286"/>
      <c r="C2" s="286"/>
      <c r="D2" s="286"/>
      <c r="E2" s="286"/>
      <c r="F2" s="286"/>
      <c r="G2" s="286"/>
      <c r="H2" s="286"/>
      <c r="I2" s="286"/>
      <c r="J2" s="286"/>
      <c r="K2" s="286"/>
      <c r="L2" s="286"/>
      <c r="M2" s="286"/>
      <c r="N2" s="286"/>
      <c r="O2" s="286"/>
      <c r="P2" s="286"/>
      <c r="Q2" s="286"/>
      <c r="R2" s="286"/>
      <c r="S2" s="286"/>
    </row>
    <row r="3" spans="1:19" ht="15.75" customHeight="1" x14ac:dyDescent="0.25">
      <c r="A3" s="287" t="s">
        <v>120</v>
      </c>
      <c r="B3" s="286"/>
      <c r="C3" s="286"/>
      <c r="D3" s="286"/>
      <c r="E3" s="286"/>
      <c r="F3" s="286"/>
      <c r="G3" s="286"/>
      <c r="H3" s="286"/>
      <c r="I3" s="286"/>
      <c r="J3" s="286"/>
      <c r="K3" s="286"/>
      <c r="L3" s="286"/>
      <c r="M3" s="286"/>
      <c r="N3" s="286"/>
      <c r="O3" s="286"/>
      <c r="P3" s="286"/>
      <c r="Q3" s="286"/>
      <c r="R3" s="286"/>
      <c r="S3" s="286"/>
    </row>
    <row r="4" spans="1:19" ht="15.75" customHeight="1" x14ac:dyDescent="0.25"/>
    <row r="5" spans="1:19" ht="55.5" customHeight="1" x14ac:dyDescent="0.25">
      <c r="A5" s="11" t="s">
        <v>159</v>
      </c>
      <c r="B5" s="289" t="s">
        <v>160</v>
      </c>
      <c r="C5" s="289" t="s">
        <v>159</v>
      </c>
      <c r="D5" s="289" t="s">
        <v>161</v>
      </c>
      <c r="E5" s="289" t="s">
        <v>159</v>
      </c>
      <c r="F5" s="289" t="s">
        <v>162</v>
      </c>
      <c r="G5" s="289" t="s">
        <v>159</v>
      </c>
      <c r="H5" s="289" t="s">
        <v>163</v>
      </c>
      <c r="I5" s="289" t="s">
        <v>159</v>
      </c>
      <c r="J5" s="289" t="s">
        <v>164</v>
      </c>
      <c r="K5" s="289" t="s">
        <v>159</v>
      </c>
      <c r="L5" s="289" t="s">
        <v>165</v>
      </c>
      <c r="M5" s="289" t="s">
        <v>159</v>
      </c>
      <c r="N5" s="289" t="s">
        <v>166</v>
      </c>
      <c r="O5" s="289" t="s">
        <v>159</v>
      </c>
      <c r="P5" s="289" t="s">
        <v>167</v>
      </c>
      <c r="Q5" s="289" t="s">
        <v>159</v>
      </c>
      <c r="R5" s="289" t="s">
        <v>168</v>
      </c>
      <c r="S5" s="289" t="s">
        <v>159</v>
      </c>
    </row>
    <row r="6" spans="1:19" x14ac:dyDescent="0.25">
      <c r="A6" s="288" t="s">
        <v>215</v>
      </c>
      <c r="B6" s="288"/>
      <c r="C6" s="288"/>
      <c r="D6" s="288"/>
      <c r="E6" s="288"/>
      <c r="F6" s="288"/>
      <c r="G6" s="288"/>
      <c r="H6" s="288"/>
      <c r="I6" s="288"/>
      <c r="J6" s="288"/>
      <c r="K6" s="288"/>
      <c r="L6" s="288"/>
      <c r="M6" s="288"/>
      <c r="N6" s="288"/>
      <c r="O6" s="288"/>
      <c r="P6" s="288"/>
      <c r="Q6" s="288"/>
      <c r="R6" s="288"/>
      <c r="S6" s="288"/>
    </row>
    <row r="7" spans="1:19" x14ac:dyDescent="0.25">
      <c r="A7" s="12" t="s">
        <v>170</v>
      </c>
      <c r="B7" s="208">
        <v>736.14530758787396</v>
      </c>
      <c r="C7" s="10" t="s">
        <v>159</v>
      </c>
      <c r="D7" s="208">
        <v>580.66565595952898</v>
      </c>
      <c r="E7" s="10" t="s">
        <v>159</v>
      </c>
      <c r="F7" s="208">
        <v>433.88927808982902</v>
      </c>
      <c r="G7" s="10" t="s">
        <v>159</v>
      </c>
      <c r="H7" s="208">
        <v>421.23806729110498</v>
      </c>
      <c r="I7" s="10" t="s">
        <v>159</v>
      </c>
      <c r="J7" s="208">
        <v>319.91481908432098</v>
      </c>
      <c r="K7" s="10" t="s">
        <v>159</v>
      </c>
      <c r="L7" s="208">
        <v>294.181771458188</v>
      </c>
      <c r="M7" s="10" t="s">
        <v>159</v>
      </c>
      <c r="N7" s="208">
        <v>507.04183819028901</v>
      </c>
      <c r="O7" s="10" t="s">
        <v>159</v>
      </c>
      <c r="P7" s="208">
        <v>445.46457443414499</v>
      </c>
      <c r="Q7" s="10" t="s">
        <v>159</v>
      </c>
      <c r="R7" s="208">
        <v>493.10229248081703</v>
      </c>
      <c r="S7" s="10" t="s">
        <v>159</v>
      </c>
    </row>
    <row r="8" spans="1:19" x14ac:dyDescent="0.25">
      <c r="A8" s="12" t="s">
        <v>171</v>
      </c>
      <c r="B8" s="208">
        <v>720.95834349976701</v>
      </c>
      <c r="C8" s="10" t="s">
        <v>159</v>
      </c>
      <c r="D8" s="208">
        <v>677.50650561501402</v>
      </c>
      <c r="E8" s="10" t="s">
        <v>159</v>
      </c>
      <c r="F8" s="208">
        <v>637.77321128639505</v>
      </c>
      <c r="G8" s="10" t="s">
        <v>159</v>
      </c>
      <c r="H8" s="208">
        <v>492.99989506790502</v>
      </c>
      <c r="I8" s="10" t="s">
        <v>159</v>
      </c>
      <c r="J8" s="208">
        <v>432.543928863524</v>
      </c>
      <c r="K8" s="10" t="s">
        <v>159</v>
      </c>
      <c r="L8" s="208">
        <v>324.507688657882</v>
      </c>
      <c r="M8" s="10" t="s">
        <v>159</v>
      </c>
      <c r="N8" s="208">
        <v>623.87848152665902</v>
      </c>
      <c r="O8" s="10" t="s">
        <v>159</v>
      </c>
      <c r="P8" s="208">
        <v>480.03074033027002</v>
      </c>
      <c r="Q8" s="10" t="s">
        <v>159</v>
      </c>
      <c r="R8" s="208">
        <v>583.23152534157396</v>
      </c>
      <c r="S8" s="10" t="s">
        <v>159</v>
      </c>
    </row>
    <row r="9" spans="1:19" x14ac:dyDescent="0.25">
      <c r="A9" s="12" t="s">
        <v>172</v>
      </c>
      <c r="B9" s="208">
        <v>664.14923973122097</v>
      </c>
      <c r="C9" s="10" t="s">
        <v>159</v>
      </c>
      <c r="D9" s="208">
        <v>707.50498255902596</v>
      </c>
      <c r="E9" s="10" t="s">
        <v>159</v>
      </c>
      <c r="F9" s="208">
        <v>585.99803680216905</v>
      </c>
      <c r="G9" s="10" t="s">
        <v>159</v>
      </c>
      <c r="H9" s="208">
        <v>534.30942221244095</v>
      </c>
      <c r="I9" s="10" t="s">
        <v>159</v>
      </c>
      <c r="J9" s="208">
        <v>465.050046286878</v>
      </c>
      <c r="K9" s="10" t="s">
        <v>159</v>
      </c>
      <c r="L9" s="208">
        <v>364.90847923044299</v>
      </c>
      <c r="M9" s="10" t="s">
        <v>159</v>
      </c>
      <c r="N9" s="208">
        <v>680.44425798784903</v>
      </c>
      <c r="O9" s="10" t="s">
        <v>181</v>
      </c>
      <c r="P9" s="208">
        <v>428.13748452038698</v>
      </c>
      <c r="Q9" s="10" t="s">
        <v>159</v>
      </c>
      <c r="R9" s="208">
        <v>612.26839282744004</v>
      </c>
      <c r="S9" s="10" t="s">
        <v>181</v>
      </c>
    </row>
    <row r="10" spans="1:19" x14ac:dyDescent="0.25">
      <c r="A10" s="12" t="s">
        <v>173</v>
      </c>
      <c r="B10" s="208">
        <v>695.330947421519</v>
      </c>
      <c r="C10" s="10" t="s">
        <v>159</v>
      </c>
      <c r="D10" s="208">
        <v>827.94247688604196</v>
      </c>
      <c r="E10" s="10" t="s">
        <v>159</v>
      </c>
      <c r="F10" s="208">
        <v>624.98860563337496</v>
      </c>
      <c r="G10" s="10" t="s">
        <v>159</v>
      </c>
      <c r="H10" s="208">
        <v>600.09522987277398</v>
      </c>
      <c r="I10" s="10" t="s">
        <v>159</v>
      </c>
      <c r="J10" s="208">
        <v>498.286188306562</v>
      </c>
      <c r="K10" s="10" t="s">
        <v>159</v>
      </c>
      <c r="L10" s="208">
        <v>415.67649070002301</v>
      </c>
      <c r="M10" s="10" t="s">
        <v>159</v>
      </c>
      <c r="N10" s="208">
        <v>797.77672067021604</v>
      </c>
      <c r="O10" s="10" t="s">
        <v>181</v>
      </c>
      <c r="P10" s="208">
        <v>412.02975674018302</v>
      </c>
      <c r="Q10" s="10" t="s">
        <v>159</v>
      </c>
      <c r="R10" s="208">
        <v>697.65610229994104</v>
      </c>
      <c r="S10" s="10" t="s">
        <v>181</v>
      </c>
    </row>
    <row r="11" spans="1:19" x14ac:dyDescent="0.25">
      <c r="A11" s="12" t="s">
        <v>174</v>
      </c>
      <c r="B11" s="208">
        <v>771.363341961944</v>
      </c>
      <c r="C11" s="10" t="s">
        <v>159</v>
      </c>
      <c r="D11" s="208">
        <v>930.19488480805001</v>
      </c>
      <c r="E11" s="10" t="s">
        <v>159</v>
      </c>
      <c r="F11" s="208">
        <v>695.06646664011203</v>
      </c>
      <c r="G11" s="10" t="s">
        <v>159</v>
      </c>
      <c r="H11" s="208">
        <v>677.98681131741205</v>
      </c>
      <c r="I11" s="10" t="s">
        <v>159</v>
      </c>
      <c r="J11" s="208">
        <v>540.76666076028005</v>
      </c>
      <c r="K11" s="10" t="s">
        <v>159</v>
      </c>
      <c r="L11" s="208">
        <v>476.27942579359001</v>
      </c>
      <c r="M11" s="10" t="s">
        <v>159</v>
      </c>
      <c r="N11" s="208">
        <v>856.48574675119096</v>
      </c>
      <c r="O11" s="10" t="s">
        <v>181</v>
      </c>
      <c r="P11" s="208">
        <v>360.07001700434</v>
      </c>
      <c r="Q11" s="10" t="s">
        <v>159</v>
      </c>
      <c r="R11" s="208">
        <v>762.91891233125602</v>
      </c>
      <c r="S11" s="10" t="s">
        <v>181</v>
      </c>
    </row>
    <row r="12" spans="1:19" x14ac:dyDescent="0.25">
      <c r="A12" s="12" t="s">
        <v>175</v>
      </c>
      <c r="B12" s="208">
        <v>809.09073535750804</v>
      </c>
      <c r="C12" s="10" t="s">
        <v>159</v>
      </c>
      <c r="D12" s="208">
        <v>1000.55435659185</v>
      </c>
      <c r="E12" s="10" t="s">
        <v>159</v>
      </c>
      <c r="F12" s="208">
        <v>791.98240360098805</v>
      </c>
      <c r="G12" s="10" t="s">
        <v>159</v>
      </c>
      <c r="H12" s="208">
        <v>684.14590868658297</v>
      </c>
      <c r="I12" s="10" t="s">
        <v>181</v>
      </c>
      <c r="J12" s="208">
        <v>579.58774629434095</v>
      </c>
      <c r="K12" s="10" t="s">
        <v>159</v>
      </c>
      <c r="L12" s="208">
        <v>515.68153593146803</v>
      </c>
      <c r="M12" s="10" t="s">
        <v>159</v>
      </c>
      <c r="N12" s="208">
        <v>936.39689060814101</v>
      </c>
      <c r="O12" s="10" t="s">
        <v>181</v>
      </c>
      <c r="P12" s="208">
        <v>358.47489182027499</v>
      </c>
      <c r="Q12" s="10" t="s">
        <v>159</v>
      </c>
      <c r="R12" s="208">
        <v>813.33875958376404</v>
      </c>
      <c r="S12" s="10" t="s">
        <v>181</v>
      </c>
    </row>
    <row r="13" spans="1:19" x14ac:dyDescent="0.25">
      <c r="A13" s="12" t="s">
        <v>176</v>
      </c>
      <c r="B13" s="208">
        <v>850.119370625427</v>
      </c>
      <c r="C13" s="10" t="s">
        <v>159</v>
      </c>
      <c r="D13" s="208">
        <v>1060.3390059185799</v>
      </c>
      <c r="E13" s="10" t="s">
        <v>159</v>
      </c>
      <c r="F13" s="208">
        <v>903.91262567588899</v>
      </c>
      <c r="G13" s="10" t="s">
        <v>159</v>
      </c>
      <c r="H13" s="208">
        <v>730.30329409000899</v>
      </c>
      <c r="I13" s="10" t="s">
        <v>181</v>
      </c>
      <c r="J13" s="208">
        <v>633.98382096302998</v>
      </c>
      <c r="K13" s="10" t="s">
        <v>159</v>
      </c>
      <c r="L13" s="208">
        <v>574.43354232063803</v>
      </c>
      <c r="M13" s="10" t="s">
        <v>159</v>
      </c>
      <c r="N13" s="208">
        <v>1016.56900144803</v>
      </c>
      <c r="O13" s="10" t="s">
        <v>181</v>
      </c>
      <c r="P13" s="208">
        <v>350.02518404614699</v>
      </c>
      <c r="Q13" s="10" t="s">
        <v>159</v>
      </c>
      <c r="R13" s="208">
        <v>868.74821887137398</v>
      </c>
      <c r="S13" s="10" t="s">
        <v>181</v>
      </c>
    </row>
    <row r="14" spans="1:19" x14ac:dyDescent="0.25">
      <c r="A14" s="12" t="s">
        <v>177</v>
      </c>
      <c r="B14" s="208">
        <v>859.01404949679397</v>
      </c>
      <c r="C14" s="10" t="s">
        <v>159</v>
      </c>
      <c r="D14" s="208">
        <v>1069.92954065188</v>
      </c>
      <c r="E14" s="10" t="s">
        <v>181</v>
      </c>
      <c r="F14" s="208">
        <v>956.59373385826802</v>
      </c>
      <c r="G14" s="10" t="s">
        <v>181</v>
      </c>
      <c r="H14" s="208">
        <v>761.49680681411201</v>
      </c>
      <c r="I14" s="10" t="s">
        <v>181</v>
      </c>
      <c r="J14" s="208">
        <v>693.80892539453703</v>
      </c>
      <c r="K14" s="10" t="s">
        <v>159</v>
      </c>
      <c r="L14" s="208">
        <v>655.54090661488499</v>
      </c>
      <c r="M14" s="10" t="s">
        <v>159</v>
      </c>
      <c r="N14" s="208">
        <v>1047.1434459264101</v>
      </c>
      <c r="O14" s="10" t="s">
        <v>181</v>
      </c>
      <c r="P14" s="208">
        <v>350.61405419085497</v>
      </c>
      <c r="Q14" s="10" t="s">
        <v>159</v>
      </c>
      <c r="R14" s="208">
        <v>892.53473151463902</v>
      </c>
      <c r="S14" s="10" t="s">
        <v>181</v>
      </c>
    </row>
    <row r="15" spans="1:19" x14ac:dyDescent="0.25">
      <c r="A15" s="12" t="s">
        <v>178</v>
      </c>
      <c r="B15" s="208">
        <v>891.10975681361299</v>
      </c>
      <c r="C15" s="10" t="s">
        <v>159</v>
      </c>
      <c r="D15" s="208">
        <v>1106.0595506861</v>
      </c>
      <c r="E15" s="10" t="s">
        <v>318</v>
      </c>
      <c r="F15" s="208">
        <v>1037.6301889994299</v>
      </c>
      <c r="G15" s="10" t="s">
        <v>181</v>
      </c>
      <c r="H15" s="208">
        <v>798.63718137160504</v>
      </c>
      <c r="I15" s="10" t="s">
        <v>181</v>
      </c>
      <c r="J15" s="208">
        <v>752.90633619444202</v>
      </c>
      <c r="K15" s="10" t="s">
        <v>159</v>
      </c>
      <c r="L15" s="208">
        <v>683.71979960938904</v>
      </c>
      <c r="M15" s="10" t="s">
        <v>159</v>
      </c>
      <c r="N15" s="208">
        <v>990.25701336155498</v>
      </c>
      <c r="O15" s="10" t="s">
        <v>181</v>
      </c>
      <c r="P15" s="208">
        <v>333.70587988503098</v>
      </c>
      <c r="Q15" s="10" t="s">
        <v>159</v>
      </c>
      <c r="R15" s="208">
        <v>901.86811247689002</v>
      </c>
      <c r="S15" s="10" t="s">
        <v>405</v>
      </c>
    </row>
    <row r="16" spans="1:19" x14ac:dyDescent="0.25">
      <c r="A16" s="12" t="s">
        <v>182</v>
      </c>
      <c r="B16" s="208">
        <v>918.33015605027401</v>
      </c>
      <c r="C16" s="10" t="s">
        <v>159</v>
      </c>
      <c r="D16" s="208">
        <v>1152.80934008288</v>
      </c>
      <c r="E16" s="10" t="s">
        <v>318</v>
      </c>
      <c r="F16" s="208">
        <v>1083.1977460820599</v>
      </c>
      <c r="G16" s="10" t="s">
        <v>181</v>
      </c>
      <c r="H16" s="208">
        <v>880.09012934088503</v>
      </c>
      <c r="I16" s="10" t="s">
        <v>181</v>
      </c>
      <c r="J16" s="208">
        <v>801.78428525104505</v>
      </c>
      <c r="K16" s="10" t="s">
        <v>159</v>
      </c>
      <c r="L16" s="208">
        <v>715.92510403365395</v>
      </c>
      <c r="M16" s="10" t="s">
        <v>159</v>
      </c>
      <c r="N16" s="208">
        <v>971.279061154793</v>
      </c>
      <c r="O16" s="10" t="s">
        <v>181</v>
      </c>
      <c r="P16" s="208">
        <v>358.35826363438503</v>
      </c>
      <c r="Q16" s="10" t="s">
        <v>159</v>
      </c>
      <c r="R16" s="208">
        <v>935.30011733748995</v>
      </c>
      <c r="S16" s="10" t="s">
        <v>405</v>
      </c>
    </row>
    <row r="17" spans="1:19" x14ac:dyDescent="0.25">
      <c r="A17" s="12" t="s">
        <v>183</v>
      </c>
      <c r="B17" s="208">
        <v>881.47186935003401</v>
      </c>
      <c r="C17" s="10" t="s">
        <v>159</v>
      </c>
      <c r="D17" s="208">
        <v>1192.16019336776</v>
      </c>
      <c r="E17" s="10" t="s">
        <v>318</v>
      </c>
      <c r="F17" s="208">
        <v>1144.125</v>
      </c>
      <c r="G17" s="10" t="s">
        <v>181</v>
      </c>
      <c r="H17" s="208">
        <v>912.367225799631</v>
      </c>
      <c r="I17" s="10" t="s">
        <v>181</v>
      </c>
      <c r="J17" s="208">
        <v>817.70524695842698</v>
      </c>
      <c r="K17" s="10" t="s">
        <v>159</v>
      </c>
      <c r="L17" s="208">
        <v>736.91261279413595</v>
      </c>
      <c r="M17" s="10" t="s">
        <v>159</v>
      </c>
      <c r="N17" s="208">
        <v>973.04756176430499</v>
      </c>
      <c r="O17" s="10" t="s">
        <v>181</v>
      </c>
      <c r="P17" s="208">
        <v>372.07214768161901</v>
      </c>
      <c r="Q17" s="10" t="s">
        <v>159</v>
      </c>
      <c r="R17" s="208">
        <v>957.30827426379903</v>
      </c>
      <c r="S17" s="10" t="s">
        <v>405</v>
      </c>
    </row>
    <row r="18" spans="1:19" x14ac:dyDescent="0.25">
      <c r="A18" s="12" t="s">
        <v>184</v>
      </c>
      <c r="B18" s="208">
        <v>896.14786098446598</v>
      </c>
      <c r="C18" s="10" t="s">
        <v>159</v>
      </c>
      <c r="D18" s="208">
        <v>1223.1711638412601</v>
      </c>
      <c r="E18" s="10" t="s">
        <v>318</v>
      </c>
      <c r="F18" s="208">
        <v>1267.05665334795</v>
      </c>
      <c r="G18" s="10" t="s">
        <v>181</v>
      </c>
      <c r="H18" s="208">
        <v>938.68182596890097</v>
      </c>
      <c r="I18" s="10" t="s">
        <v>181</v>
      </c>
      <c r="J18" s="208">
        <v>824.54808762779805</v>
      </c>
      <c r="K18" s="10" t="s">
        <v>159</v>
      </c>
      <c r="L18" s="208">
        <v>697.905086721423</v>
      </c>
      <c r="M18" s="10" t="s">
        <v>159</v>
      </c>
      <c r="N18" s="208">
        <v>1008.49637007171</v>
      </c>
      <c r="O18" s="10" t="s">
        <v>181</v>
      </c>
      <c r="P18" s="208">
        <v>395.28257336162602</v>
      </c>
      <c r="Q18" s="10" t="s">
        <v>159</v>
      </c>
      <c r="R18" s="208">
        <v>984.00498917172797</v>
      </c>
      <c r="S18" s="10" t="s">
        <v>405</v>
      </c>
    </row>
    <row r="19" spans="1:19" x14ac:dyDescent="0.25">
      <c r="A19" s="12" t="s">
        <v>185</v>
      </c>
      <c r="B19" s="208">
        <v>850.87865212794202</v>
      </c>
      <c r="C19" s="10" t="s">
        <v>159</v>
      </c>
      <c r="D19" s="208">
        <v>1252.0083041463399</v>
      </c>
      <c r="E19" s="10" t="s">
        <v>318</v>
      </c>
      <c r="F19" s="208">
        <v>1274.5433755044201</v>
      </c>
      <c r="G19" s="10" t="s">
        <v>181</v>
      </c>
      <c r="H19" s="208">
        <v>872.127224947625</v>
      </c>
      <c r="I19" s="10" t="s">
        <v>181</v>
      </c>
      <c r="J19" s="208">
        <v>853.51756238545204</v>
      </c>
      <c r="K19" s="10" t="s">
        <v>159</v>
      </c>
      <c r="L19" s="208">
        <v>709.14781139921899</v>
      </c>
      <c r="M19" s="10" t="s">
        <v>159</v>
      </c>
      <c r="N19" s="208">
        <v>1021.02245707979</v>
      </c>
      <c r="O19" s="10" t="s">
        <v>181</v>
      </c>
      <c r="P19" s="208">
        <v>468.268053787697</v>
      </c>
      <c r="Q19" s="10" t="s">
        <v>159</v>
      </c>
      <c r="R19" s="208">
        <v>992.01859705809704</v>
      </c>
      <c r="S19" s="10" t="s">
        <v>405</v>
      </c>
    </row>
    <row r="20" spans="1:19" x14ac:dyDescent="0.25">
      <c r="A20" s="12" t="s">
        <v>186</v>
      </c>
      <c r="B20" s="208">
        <v>809.84967991721396</v>
      </c>
      <c r="C20" s="10" t="s">
        <v>159</v>
      </c>
      <c r="D20" s="208">
        <v>1136.5636114123699</v>
      </c>
      <c r="E20" s="10" t="s">
        <v>159</v>
      </c>
      <c r="F20" s="208">
        <v>1350.1105129237501</v>
      </c>
      <c r="G20" s="10" t="s">
        <v>181</v>
      </c>
      <c r="H20" s="208">
        <v>907.35724324815703</v>
      </c>
      <c r="I20" s="10" t="s">
        <v>181</v>
      </c>
      <c r="J20" s="208">
        <v>813.64918126041198</v>
      </c>
      <c r="K20" s="10" t="s">
        <v>159</v>
      </c>
      <c r="L20" s="208">
        <v>741.67228955753205</v>
      </c>
      <c r="M20" s="10" t="s">
        <v>159</v>
      </c>
      <c r="N20" s="208">
        <v>1030.94412111936</v>
      </c>
      <c r="O20" s="10" t="s">
        <v>181</v>
      </c>
      <c r="P20" s="208">
        <v>487.92821008835602</v>
      </c>
      <c r="Q20" s="10" t="s">
        <v>159</v>
      </c>
      <c r="R20" s="208">
        <v>962.43704651769099</v>
      </c>
      <c r="S20" s="10" t="s">
        <v>181</v>
      </c>
    </row>
    <row r="21" spans="1:19" x14ac:dyDescent="0.25">
      <c r="A21" s="12" t="s">
        <v>188</v>
      </c>
      <c r="B21" s="208">
        <v>790.45181352470297</v>
      </c>
      <c r="C21" s="10" t="s">
        <v>159</v>
      </c>
      <c r="D21" s="208">
        <v>1160.54878868079</v>
      </c>
      <c r="E21" s="10" t="s">
        <v>159</v>
      </c>
      <c r="F21" s="208">
        <v>1367.36995834395</v>
      </c>
      <c r="G21" s="10" t="s">
        <v>181</v>
      </c>
      <c r="H21" s="208">
        <v>920.00844786289497</v>
      </c>
      <c r="I21" s="10" t="s">
        <v>181</v>
      </c>
      <c r="J21" s="208">
        <v>811.32492704993297</v>
      </c>
      <c r="K21" s="10" t="s">
        <v>159</v>
      </c>
      <c r="L21" s="208">
        <v>767.35743063929306</v>
      </c>
      <c r="M21" s="10" t="s">
        <v>159</v>
      </c>
      <c r="N21" s="208">
        <v>1061.63389749013</v>
      </c>
      <c r="O21" s="10" t="s">
        <v>181</v>
      </c>
      <c r="P21" s="208">
        <v>520.53500526882897</v>
      </c>
      <c r="Q21" s="10" t="s">
        <v>159</v>
      </c>
      <c r="R21" s="208">
        <v>983.40231795479099</v>
      </c>
      <c r="S21" s="10" t="s">
        <v>181</v>
      </c>
    </row>
    <row r="22" spans="1:19" x14ac:dyDescent="0.25">
      <c r="A22" s="12" t="s">
        <v>189</v>
      </c>
      <c r="B22" s="208">
        <v>774.00085030200103</v>
      </c>
      <c r="C22" s="10" t="s">
        <v>159</v>
      </c>
      <c r="D22" s="208">
        <v>1047.74939133827</v>
      </c>
      <c r="E22" s="10" t="s">
        <v>181</v>
      </c>
      <c r="F22" s="208">
        <v>1248.9622396817399</v>
      </c>
      <c r="G22" s="10" t="s">
        <v>181</v>
      </c>
      <c r="H22" s="208">
        <v>860.826403641973</v>
      </c>
      <c r="I22" s="10" t="s">
        <v>181</v>
      </c>
      <c r="J22" s="208">
        <v>788.219602583197</v>
      </c>
      <c r="K22" s="10" t="s">
        <v>159</v>
      </c>
      <c r="L22" s="208">
        <v>742.81507103657998</v>
      </c>
      <c r="M22" s="10" t="s">
        <v>159</v>
      </c>
      <c r="N22" s="208">
        <v>1035.9415693845999</v>
      </c>
      <c r="O22" s="10" t="s">
        <v>181</v>
      </c>
      <c r="P22" s="208">
        <v>498.69984905564598</v>
      </c>
      <c r="Q22" s="10" t="s">
        <v>159</v>
      </c>
      <c r="R22" s="208">
        <v>922.13521126079502</v>
      </c>
      <c r="S22" s="10" t="s">
        <v>181</v>
      </c>
    </row>
    <row r="23" spans="1:19" x14ac:dyDescent="0.25">
      <c r="A23" s="12" t="s">
        <v>190</v>
      </c>
      <c r="B23" s="208">
        <v>772.30539579400295</v>
      </c>
      <c r="C23" s="10" t="s">
        <v>159</v>
      </c>
      <c r="D23" s="208">
        <v>1168.6790448286899</v>
      </c>
      <c r="E23" s="10" t="s">
        <v>159</v>
      </c>
      <c r="F23" s="208">
        <v>1133.42287985813</v>
      </c>
      <c r="G23" s="10" t="s">
        <v>181</v>
      </c>
      <c r="H23" s="208">
        <v>875.82771935711696</v>
      </c>
      <c r="I23" s="10" t="s">
        <v>181</v>
      </c>
      <c r="J23" s="208">
        <v>788.18407965055496</v>
      </c>
      <c r="K23" s="10" t="s">
        <v>159</v>
      </c>
      <c r="L23" s="208">
        <v>738.29987169754702</v>
      </c>
      <c r="M23" s="10" t="s">
        <v>159</v>
      </c>
      <c r="N23" s="208">
        <v>1035.19989311565</v>
      </c>
      <c r="O23" s="10" t="s">
        <v>181</v>
      </c>
      <c r="P23" s="208">
        <v>464.63900024492199</v>
      </c>
      <c r="Q23" s="10" t="s">
        <v>159</v>
      </c>
      <c r="R23" s="208">
        <v>958.71678763377304</v>
      </c>
      <c r="S23" s="10" t="s">
        <v>181</v>
      </c>
    </row>
    <row r="24" spans="1:19" x14ac:dyDescent="0.25">
      <c r="A24" s="12" t="s">
        <v>191</v>
      </c>
      <c r="B24" s="208">
        <v>764.59147649010094</v>
      </c>
      <c r="C24" s="10" t="s">
        <v>159</v>
      </c>
      <c r="D24" s="208">
        <v>1205.9106335496599</v>
      </c>
      <c r="E24" s="10" t="s">
        <v>159</v>
      </c>
      <c r="F24" s="208">
        <v>1173.2096931533399</v>
      </c>
      <c r="G24" s="10" t="s">
        <v>181</v>
      </c>
      <c r="H24" s="208">
        <v>901.25660779829195</v>
      </c>
      <c r="I24" s="10" t="s">
        <v>181</v>
      </c>
      <c r="J24" s="208">
        <v>792.18069059615004</v>
      </c>
      <c r="K24" s="10" t="s">
        <v>159</v>
      </c>
      <c r="L24" s="208">
        <v>720.65885516711501</v>
      </c>
      <c r="M24" s="10" t="s">
        <v>159</v>
      </c>
      <c r="N24" s="208">
        <v>1076.9714137170599</v>
      </c>
      <c r="O24" s="10" t="s">
        <v>181</v>
      </c>
      <c r="P24" s="208">
        <v>540.33515893210802</v>
      </c>
      <c r="Q24" s="10" t="s">
        <v>159</v>
      </c>
      <c r="R24" s="208">
        <v>993.46102794946296</v>
      </c>
      <c r="S24" s="10" t="s">
        <v>181</v>
      </c>
    </row>
    <row r="25" spans="1:19" x14ac:dyDescent="0.25">
      <c r="A25" s="12" t="s">
        <v>192</v>
      </c>
      <c r="B25" s="208">
        <v>740.16061412473402</v>
      </c>
      <c r="C25" s="10" t="s">
        <v>159</v>
      </c>
      <c r="D25" s="208">
        <v>1226.3548493063599</v>
      </c>
      <c r="E25" s="10" t="s">
        <v>159</v>
      </c>
      <c r="F25" s="208">
        <v>1188.8240038368001</v>
      </c>
      <c r="G25" s="10" t="s">
        <v>181</v>
      </c>
      <c r="H25" s="208">
        <v>905.00772886852997</v>
      </c>
      <c r="I25" s="10" t="s">
        <v>181</v>
      </c>
      <c r="J25" s="208">
        <v>783.08001300713499</v>
      </c>
      <c r="K25" s="10" t="s">
        <v>159</v>
      </c>
      <c r="L25" s="208">
        <v>702.81600245734603</v>
      </c>
      <c r="M25" s="10" t="s">
        <v>159</v>
      </c>
      <c r="N25" s="208">
        <v>1025.4056615612001</v>
      </c>
      <c r="O25" s="10" t="s">
        <v>181</v>
      </c>
      <c r="P25" s="208">
        <v>523.35461919385796</v>
      </c>
      <c r="Q25" s="10" t="s">
        <v>159</v>
      </c>
      <c r="R25" s="208">
        <v>984.11625595229998</v>
      </c>
      <c r="S25" s="10" t="s">
        <v>181</v>
      </c>
    </row>
    <row r="26" spans="1:19" x14ac:dyDescent="0.25">
      <c r="A26" s="12" t="s">
        <v>193</v>
      </c>
      <c r="B26" s="208">
        <v>701.65942289033296</v>
      </c>
      <c r="C26" s="10" t="s">
        <v>159</v>
      </c>
      <c r="D26" s="208">
        <v>1240.3963804724799</v>
      </c>
      <c r="E26" s="10" t="s">
        <v>159</v>
      </c>
      <c r="F26" s="208">
        <v>1243.10228009404</v>
      </c>
      <c r="G26" s="10" t="s">
        <v>181</v>
      </c>
      <c r="H26" s="208">
        <v>876.34856280566498</v>
      </c>
      <c r="I26" s="10" t="s">
        <v>181</v>
      </c>
      <c r="J26" s="208">
        <v>773.22129086836196</v>
      </c>
      <c r="K26" s="10" t="s">
        <v>159</v>
      </c>
      <c r="L26" s="208">
        <v>680.47155050143101</v>
      </c>
      <c r="M26" s="10" t="s">
        <v>159</v>
      </c>
      <c r="N26" s="208">
        <v>1003.0491617494</v>
      </c>
      <c r="O26" s="10" t="s">
        <v>181</v>
      </c>
      <c r="P26" s="208">
        <v>599.60721292358699</v>
      </c>
      <c r="Q26" s="10" t="s">
        <v>159</v>
      </c>
      <c r="R26" s="208">
        <v>984.11925898432696</v>
      </c>
      <c r="S26" s="10" t="s">
        <v>181</v>
      </c>
    </row>
    <row r="27" spans="1:19" x14ac:dyDescent="0.25">
      <c r="A27" s="12" t="s">
        <v>194</v>
      </c>
      <c r="B27" s="208">
        <v>680.20397609368797</v>
      </c>
      <c r="C27" s="10" t="s">
        <v>159</v>
      </c>
      <c r="D27" s="208">
        <v>1330.1639251203201</v>
      </c>
      <c r="E27" s="10" t="s">
        <v>159</v>
      </c>
      <c r="F27" s="208">
        <v>1344.01304883528</v>
      </c>
      <c r="G27" s="10" t="s">
        <v>181</v>
      </c>
      <c r="H27" s="208">
        <v>932.79683747877596</v>
      </c>
      <c r="I27" s="10" t="s">
        <v>181</v>
      </c>
      <c r="J27" s="208">
        <v>764.63527005695801</v>
      </c>
      <c r="K27" s="10" t="s">
        <v>159</v>
      </c>
      <c r="L27" s="208">
        <v>683.23020492783701</v>
      </c>
      <c r="M27" s="10" t="s">
        <v>159</v>
      </c>
      <c r="N27" s="208">
        <v>1064.3612612291099</v>
      </c>
      <c r="O27" s="10" t="s">
        <v>181</v>
      </c>
      <c r="P27" s="208">
        <v>628.23568122907704</v>
      </c>
      <c r="Q27" s="10" t="s">
        <v>159</v>
      </c>
      <c r="R27" s="208">
        <v>1043.1300977964399</v>
      </c>
      <c r="S27" s="10" t="s">
        <v>181</v>
      </c>
    </row>
    <row r="28" spans="1:19" x14ac:dyDescent="0.25">
      <c r="A28" s="12" t="s">
        <v>196</v>
      </c>
      <c r="B28" s="208">
        <v>683.89729801874</v>
      </c>
      <c r="C28" s="10" t="s">
        <v>159</v>
      </c>
      <c r="D28" s="208">
        <v>1394.3243513597199</v>
      </c>
      <c r="E28" s="10" t="s">
        <v>159</v>
      </c>
      <c r="F28" s="208">
        <v>1351.0780087099099</v>
      </c>
      <c r="G28" s="10" t="s">
        <v>181</v>
      </c>
      <c r="H28" s="208">
        <v>953.99118406921298</v>
      </c>
      <c r="I28" s="10" t="s">
        <v>181</v>
      </c>
      <c r="J28" s="208">
        <v>779.26192326931005</v>
      </c>
      <c r="K28" s="10" t="s">
        <v>159</v>
      </c>
      <c r="L28" s="208">
        <v>687.87690768200002</v>
      </c>
      <c r="M28" s="10" t="s">
        <v>159</v>
      </c>
      <c r="N28" s="208">
        <v>1054.09142537613</v>
      </c>
      <c r="O28" s="10" t="s">
        <v>181</v>
      </c>
      <c r="P28" s="208">
        <v>593.89927475232298</v>
      </c>
      <c r="Q28" s="10" t="s">
        <v>159</v>
      </c>
      <c r="R28" s="208">
        <v>1063.50930809174</v>
      </c>
      <c r="S28" s="10" t="s">
        <v>181</v>
      </c>
    </row>
    <row r="29" spans="1:19" x14ac:dyDescent="0.25">
      <c r="A29" s="12" t="s">
        <v>197</v>
      </c>
      <c r="B29" s="208">
        <v>712.86563539744895</v>
      </c>
      <c r="C29" s="10" t="s">
        <v>159</v>
      </c>
      <c r="D29" s="208">
        <v>1385.9153178076799</v>
      </c>
      <c r="E29" s="10" t="s">
        <v>159</v>
      </c>
      <c r="F29" s="208">
        <v>1338.70580456267</v>
      </c>
      <c r="G29" s="10" t="s">
        <v>181</v>
      </c>
      <c r="H29" s="208">
        <v>939.16842135480397</v>
      </c>
      <c r="I29" s="10" t="s">
        <v>181</v>
      </c>
      <c r="J29" s="208">
        <v>709.41797971559799</v>
      </c>
      <c r="K29" s="10" t="s">
        <v>159</v>
      </c>
      <c r="L29" s="208">
        <v>650.04711240233996</v>
      </c>
      <c r="M29" s="10" t="s">
        <v>159</v>
      </c>
      <c r="N29" s="208">
        <v>960.71769583783805</v>
      </c>
      <c r="O29" s="10" t="s">
        <v>181</v>
      </c>
      <c r="P29" s="208">
        <v>516.07371244001899</v>
      </c>
      <c r="Q29" s="10" t="s">
        <v>159</v>
      </c>
      <c r="R29" s="208">
        <v>1020.99511653091</v>
      </c>
      <c r="S29" s="10" t="s">
        <v>181</v>
      </c>
    </row>
    <row r="30" spans="1:19" x14ac:dyDescent="0.25">
      <c r="A30" s="12" t="s">
        <v>199</v>
      </c>
      <c r="B30" s="208">
        <v>699.97513448229495</v>
      </c>
      <c r="C30" s="10" t="s">
        <v>159</v>
      </c>
      <c r="D30" s="208">
        <v>1403.2793404275401</v>
      </c>
      <c r="E30" s="10" t="s">
        <v>159</v>
      </c>
      <c r="F30" s="208">
        <v>1399.8514591160199</v>
      </c>
      <c r="G30" s="10" t="s">
        <v>202</v>
      </c>
      <c r="H30" s="208">
        <v>975.22735762204297</v>
      </c>
      <c r="I30" s="10" t="s">
        <v>181</v>
      </c>
      <c r="J30" s="208">
        <v>740.427706825732</v>
      </c>
      <c r="K30" s="10" t="s">
        <v>159</v>
      </c>
      <c r="L30" s="208">
        <v>624.73660970419701</v>
      </c>
      <c r="M30" s="10" t="s">
        <v>159</v>
      </c>
      <c r="N30" s="208">
        <v>1001.32179074373</v>
      </c>
      <c r="O30" s="10" t="s">
        <v>181</v>
      </c>
      <c r="P30" s="208">
        <v>487.96667935670098</v>
      </c>
      <c r="Q30" s="10" t="s">
        <v>201</v>
      </c>
      <c r="R30" s="208">
        <v>1043.9642269383401</v>
      </c>
      <c r="S30" s="10" t="s">
        <v>202</v>
      </c>
    </row>
    <row r="31" spans="1:19" x14ac:dyDescent="0.25">
      <c r="A31" s="12" t="s">
        <v>200</v>
      </c>
      <c r="B31" s="208">
        <v>717.64979190612803</v>
      </c>
      <c r="C31" s="10" t="s">
        <v>201</v>
      </c>
      <c r="D31" s="208">
        <v>1404.3886180126401</v>
      </c>
      <c r="E31" s="10" t="s">
        <v>159</v>
      </c>
      <c r="F31" s="208">
        <v>1408.39186260068</v>
      </c>
      <c r="G31" s="10" t="s">
        <v>181</v>
      </c>
      <c r="H31" s="208">
        <v>1022.47243803116</v>
      </c>
      <c r="I31" s="10" t="s">
        <v>181</v>
      </c>
      <c r="J31" s="208">
        <v>714.18749968320299</v>
      </c>
      <c r="K31" s="10" t="s">
        <v>201</v>
      </c>
      <c r="L31" s="208">
        <v>636.44100543808997</v>
      </c>
      <c r="M31" s="10" t="s">
        <v>201</v>
      </c>
      <c r="N31" s="208">
        <v>984.71003660974202</v>
      </c>
      <c r="O31" s="10" t="s">
        <v>181</v>
      </c>
      <c r="P31" s="208">
        <v>495.71692809941698</v>
      </c>
      <c r="Q31" s="10" t="s">
        <v>201</v>
      </c>
      <c r="R31" s="208">
        <v>1049.19644525951</v>
      </c>
      <c r="S31" s="10" t="s">
        <v>202</v>
      </c>
    </row>
    <row r="32" spans="1:19" x14ac:dyDescent="0.25">
      <c r="A32" s="15" t="s">
        <v>203</v>
      </c>
      <c r="B32" s="209">
        <v>595.61021282725301</v>
      </c>
      <c r="C32" s="14" t="s">
        <v>159</v>
      </c>
      <c r="D32" s="209">
        <v>1173.44261135753</v>
      </c>
      <c r="E32" s="14" t="s">
        <v>159</v>
      </c>
      <c r="F32" s="209">
        <v>1224.1127829741099</v>
      </c>
      <c r="G32" s="14" t="s">
        <v>159</v>
      </c>
      <c r="H32" s="209">
        <v>771.594845873547</v>
      </c>
      <c r="I32" s="14" t="s">
        <v>181</v>
      </c>
      <c r="J32" s="209">
        <v>577.88372363937697</v>
      </c>
      <c r="K32" s="14" t="s">
        <v>159</v>
      </c>
      <c r="L32" s="209">
        <v>515.004447235974</v>
      </c>
      <c r="M32" s="14" t="s">
        <v>159</v>
      </c>
      <c r="N32" s="209">
        <v>745.22174154746699</v>
      </c>
      <c r="O32" s="14" t="s">
        <v>181</v>
      </c>
      <c r="P32" s="209">
        <v>412.24207994702499</v>
      </c>
      <c r="Q32" s="14" t="s">
        <v>159</v>
      </c>
      <c r="R32" s="209">
        <v>838.18066348771094</v>
      </c>
      <c r="S32" s="14" t="s">
        <v>181</v>
      </c>
    </row>
    <row r="34" spans="1:2" x14ac:dyDescent="0.25">
      <c r="A34" s="16" t="s">
        <v>204</v>
      </c>
      <c r="B34" s="16" t="s">
        <v>218</v>
      </c>
    </row>
    <row r="37" spans="1:2" x14ac:dyDescent="0.25">
      <c r="B37" s="16" t="s">
        <v>322</v>
      </c>
    </row>
    <row r="38" spans="1:2" x14ac:dyDescent="0.25">
      <c r="B38" s="16" t="s">
        <v>210</v>
      </c>
    </row>
    <row r="39" spans="1:2" x14ac:dyDescent="0.25">
      <c r="B39" s="16" t="s">
        <v>211</v>
      </c>
    </row>
    <row r="42" spans="1:2" x14ac:dyDescent="0.25">
      <c r="A42" s="17" t="str">
        <f>HYPERLINK("#'GAMING 6'!A2", "&lt;&lt;&lt; Previous table")</f>
        <v>&lt;&lt;&lt; Previous table</v>
      </c>
    </row>
    <row r="43" spans="1:2" x14ac:dyDescent="0.25">
      <c r="A43" s="17" t="str">
        <f>HYPERLINK("#'GAMING 8'!A2", "&gt;&gt;&gt; Next table")</f>
        <v>&gt;&gt;&gt; Next table</v>
      </c>
    </row>
  </sheetData>
  <mergeCells count="12">
    <mergeCell ref="A2:S2"/>
    <mergeCell ref="A3:S3"/>
    <mergeCell ref="A6:S6"/>
    <mergeCell ref="B5:C5"/>
    <mergeCell ref="D5:E5"/>
    <mergeCell ref="F5:G5"/>
    <mergeCell ref="H5:I5"/>
    <mergeCell ref="J5:K5"/>
    <mergeCell ref="L5:M5"/>
    <mergeCell ref="N5:O5"/>
    <mergeCell ref="P5:Q5"/>
    <mergeCell ref="R5:S5"/>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136</vt:i4>
      </vt:variant>
    </vt:vector>
  </HeadingPairs>
  <TitlesOfParts>
    <vt:vector size="136" baseType="lpstr">
      <vt:lpstr>TITLE</vt:lpstr>
      <vt:lpstr>INDEX</vt:lpstr>
      <vt:lpstr>CASINO 1</vt:lpstr>
      <vt:lpstr>CASINO 2</vt:lpstr>
      <vt:lpstr>CASINO 3</vt:lpstr>
      <vt:lpstr>CASINO 4</vt:lpstr>
      <vt:lpstr>CASINO 5</vt:lpstr>
      <vt:lpstr>CASINO 6</vt:lpstr>
      <vt:lpstr>CASINO 7</vt:lpstr>
      <vt:lpstr>CASINO 8</vt:lpstr>
      <vt:lpstr>CASINO 9</vt:lpstr>
      <vt:lpstr>CASINO 10</vt:lpstr>
      <vt:lpstr>CASINO 11</vt:lpstr>
      <vt:lpstr>CASINO 12</vt:lpstr>
      <vt:lpstr>CASINO 13</vt:lpstr>
      <vt:lpstr>CASINO 14</vt:lpstr>
      <vt:lpstr>CASINO 15</vt:lpstr>
      <vt:lpstr>GAMING_MACHINES 1</vt:lpstr>
      <vt:lpstr>GAMING_MACHINES 2</vt:lpstr>
      <vt:lpstr>GAMING_MACHINES 3</vt:lpstr>
      <vt:lpstr>GAMING_MACHINES 4</vt:lpstr>
      <vt:lpstr>GAMING_MACHINES 5</vt:lpstr>
      <vt:lpstr>GAMING_MACHINES 6</vt:lpstr>
      <vt:lpstr>GAMING_MACHINES 7</vt:lpstr>
      <vt:lpstr>GAMING_MACHINES 8</vt:lpstr>
      <vt:lpstr>GAMING_MACHINES 9</vt:lpstr>
      <vt:lpstr>GAMING_MACHINES 10</vt:lpstr>
      <vt:lpstr>GAMING_MACHINES 11</vt:lpstr>
      <vt:lpstr>GAMING_MACHINES 12</vt:lpstr>
      <vt:lpstr>GAMING_MACHINES 13</vt:lpstr>
      <vt:lpstr>GAMING_MACHINES 14</vt:lpstr>
      <vt:lpstr>GAMING_MACHINES 15</vt:lpstr>
      <vt:lpstr>INTERACTIVE_GAMING 1</vt:lpstr>
      <vt:lpstr>INTERACTIVE_GAMING 2</vt:lpstr>
      <vt:lpstr>INTERACTIVE_GAMING 3</vt:lpstr>
      <vt:lpstr>INTERACTIVE_GAMING 4</vt:lpstr>
      <vt:lpstr>INTERACTIVE_GAMING 5</vt:lpstr>
      <vt:lpstr>INTERACTIVE_GAMING 6</vt:lpstr>
      <vt:lpstr>INTERACTIVE_GAMING 7</vt:lpstr>
      <vt:lpstr>INTERACTIVE_GAMING 8</vt:lpstr>
      <vt:lpstr>INTERACTIVE_GAMING 9</vt:lpstr>
      <vt:lpstr>INTERACTIVE_GAMING 10</vt:lpstr>
      <vt:lpstr>INTERACTIVE_GAMING 11</vt:lpstr>
      <vt:lpstr>INTERACTIVE_GAMING 12</vt:lpstr>
      <vt:lpstr>INTERACTIVE_GAMING 13</vt:lpstr>
      <vt:lpstr>INTERACTIVE_GAMING 14</vt:lpstr>
      <vt:lpstr>INTERACTIVE_GAMING 15</vt:lpstr>
      <vt:lpstr>KENO 1</vt:lpstr>
      <vt:lpstr>KENO 2</vt:lpstr>
      <vt:lpstr>KENO 3</vt:lpstr>
      <vt:lpstr>KENO 4</vt:lpstr>
      <vt:lpstr>KENO 5</vt:lpstr>
      <vt:lpstr>KENO 6</vt:lpstr>
      <vt:lpstr>KENO 7</vt:lpstr>
      <vt:lpstr>KENO 8</vt:lpstr>
      <vt:lpstr>KENO 9</vt:lpstr>
      <vt:lpstr>KENO 10</vt:lpstr>
      <vt:lpstr>KENO 11</vt:lpstr>
      <vt:lpstr>KENO 12</vt:lpstr>
      <vt:lpstr>KENO 13</vt:lpstr>
      <vt:lpstr>KENO 14</vt:lpstr>
      <vt:lpstr>KENO 15</vt:lpstr>
      <vt:lpstr>LOTTERIES 1</vt:lpstr>
      <vt:lpstr>LOTTERIES 2</vt:lpstr>
      <vt:lpstr>LOTTERIES 3</vt:lpstr>
      <vt:lpstr>LOTTERIES 4</vt:lpstr>
      <vt:lpstr>LOTTERIES 5</vt:lpstr>
      <vt:lpstr>LOTTERIES 6</vt:lpstr>
      <vt:lpstr>LOTTERIES 7</vt:lpstr>
      <vt:lpstr>LOTTERIES 8</vt:lpstr>
      <vt:lpstr>LOTTERIES 9</vt:lpstr>
      <vt:lpstr>LOTTERIES 10</vt:lpstr>
      <vt:lpstr>LOTTERIES 11</vt:lpstr>
      <vt:lpstr>LOTTERIES 12</vt:lpstr>
      <vt:lpstr>LOTTERIES 13</vt:lpstr>
      <vt:lpstr>LOTTERIES 14</vt:lpstr>
      <vt:lpstr>LOTTERIES 15</vt:lpstr>
      <vt:lpstr>MINOR_GAMING 1</vt:lpstr>
      <vt:lpstr>MINOR_GAMING 2</vt:lpstr>
      <vt:lpstr>MINOR_GAMING 3</vt:lpstr>
      <vt:lpstr>MINOR_GAMING 4</vt:lpstr>
      <vt:lpstr>MINOR_GAMING 5</vt:lpstr>
      <vt:lpstr>MINOR_GAMING 6</vt:lpstr>
      <vt:lpstr>MINOR_GAMING 7</vt:lpstr>
      <vt:lpstr>MINOR_GAMING 8</vt:lpstr>
      <vt:lpstr>MINOR_GAMING 9</vt:lpstr>
      <vt:lpstr>MINOR_GAMING 10</vt:lpstr>
      <vt:lpstr>MINOR_GAMING 11</vt:lpstr>
      <vt:lpstr>MINOR_GAMING 12</vt:lpstr>
      <vt:lpstr>MINOR_GAMING 13</vt:lpstr>
      <vt:lpstr>MINOR_GAMING 14</vt:lpstr>
      <vt:lpstr>MINOR_GAMING 15</vt:lpstr>
      <vt:lpstr>GAMING 1</vt:lpstr>
      <vt:lpstr>GAMING 2</vt:lpstr>
      <vt:lpstr>GAMING 3</vt:lpstr>
      <vt:lpstr>GAMING 4</vt:lpstr>
      <vt:lpstr>GAMING 5</vt:lpstr>
      <vt:lpstr>GAMING 6</vt:lpstr>
      <vt:lpstr>GAMING 7</vt:lpstr>
      <vt:lpstr>GAMING 8</vt:lpstr>
      <vt:lpstr>GAMING 9</vt:lpstr>
      <vt:lpstr>GAMING 10</vt:lpstr>
      <vt:lpstr>GAMING 11</vt:lpstr>
      <vt:lpstr>GAMING 12</vt:lpstr>
      <vt:lpstr>GAMING 13</vt:lpstr>
      <vt:lpstr>GAMING 14</vt:lpstr>
      <vt:lpstr>GAMING 15</vt:lpstr>
      <vt:lpstr>WAGERING 1</vt:lpstr>
      <vt:lpstr>WAGERING 2</vt:lpstr>
      <vt:lpstr>WAGERING 3</vt:lpstr>
      <vt:lpstr>WAGERING 4</vt:lpstr>
      <vt:lpstr>WAGERING 5</vt:lpstr>
      <vt:lpstr>WAGERING 6</vt:lpstr>
      <vt:lpstr>WAGERING 7</vt:lpstr>
      <vt:lpstr>WAGERING 8</vt:lpstr>
      <vt:lpstr>WAGERING 9</vt:lpstr>
      <vt:lpstr>WAGERING 10</vt:lpstr>
      <vt:lpstr>WAGERING 11</vt:lpstr>
      <vt:lpstr>WAGERING 12</vt:lpstr>
      <vt:lpstr>WAGERING 13</vt:lpstr>
      <vt:lpstr>WAGERING 14</vt:lpstr>
      <vt:lpstr>WAGERING 15</vt:lpstr>
      <vt:lpstr>TOTAL 1</vt:lpstr>
      <vt:lpstr>TOTAL 2</vt:lpstr>
      <vt:lpstr>TOTAL 3</vt:lpstr>
      <vt:lpstr>TOTAL 4</vt:lpstr>
      <vt:lpstr>TOTAL 5</vt:lpstr>
      <vt:lpstr>TOTAL 6</vt:lpstr>
      <vt:lpstr>TOTAL 7</vt:lpstr>
      <vt:lpstr>TOTAL 8</vt:lpstr>
      <vt:lpstr>TOTAL 9</vt:lpstr>
      <vt:lpstr>TOTAL 11</vt:lpstr>
      <vt:lpstr>TOTAL 12</vt:lpstr>
      <vt:lpstr>TOTAL 13</vt:lpstr>
      <vt:lpstr>TOTAL 14</vt:lpstr>
      <vt:lpstr>TOTAL 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2022-12-09T07:33:30Z</dcterms:created>
  <dcterms:modified xsi:type="dcterms:W3CDTF">2022-12-09T07:33:38Z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b083577-197b-450c-831d-654cf3f56dc2_Enabled">
    <vt:lpwstr>true</vt:lpwstr>
  </property>
  <property fmtid="{D5CDD505-2E9C-101B-9397-08002B2CF9AE}" pid="3" name="MSIP_Label_5b083577-197b-450c-831d-654cf3f56dc2_SetDate">
    <vt:lpwstr>2022-12-09T07:33:35Z</vt:lpwstr>
  </property>
  <property fmtid="{D5CDD505-2E9C-101B-9397-08002B2CF9AE}" pid="4" name="MSIP_Label_5b083577-197b-450c-831d-654cf3f56dc2_Method">
    <vt:lpwstr>Standard</vt:lpwstr>
  </property>
  <property fmtid="{D5CDD505-2E9C-101B-9397-08002B2CF9AE}" pid="5" name="MSIP_Label_5b083577-197b-450c-831d-654cf3f56dc2_Name">
    <vt:lpwstr>OFFICIAL</vt:lpwstr>
  </property>
  <property fmtid="{D5CDD505-2E9C-101B-9397-08002B2CF9AE}" pid="6" name="MSIP_Label_5b083577-197b-450c-831d-654cf3f56dc2_SiteId">
    <vt:lpwstr>823bfb03-da26-4cbf-a7d6-f02dbfdf182e</vt:lpwstr>
  </property>
  <property fmtid="{D5CDD505-2E9C-101B-9397-08002B2CF9AE}" pid="7" name="MSIP_Label_5b083577-197b-450c-831d-654cf3f56dc2_ActionId">
    <vt:lpwstr>1ae6cab1-4997-44eb-9325-f0283b2858bd</vt:lpwstr>
  </property>
  <property fmtid="{D5CDD505-2E9C-101B-9397-08002B2CF9AE}" pid="8" name="MSIP_Label_5b083577-197b-450c-831d-654cf3f56dc2_ContentBits">
    <vt:lpwstr>0</vt:lpwstr>
  </property>
</Properties>
</file>